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PD Asta\Documents\Asta\Documents\Mano\VRM\RPT\2020\20200415 R\"/>
    </mc:Choice>
  </mc:AlternateContent>
  <bookViews>
    <workbookView xWindow="0" yWindow="0" windowWidth="13785" windowHeight="10290" firstSheet="6" activeTab="6"/>
  </bookViews>
  <sheets>
    <sheet name="Lyginamasis 20191111" sheetId="29" state="hidden" r:id="rId1"/>
    <sheet name="Lyginamasis 20191129" sheetId="30" state="hidden" r:id="rId2"/>
    <sheet name="Lyginamasis 20200225" sheetId="31" state="hidden" r:id="rId3"/>
    <sheet name="Lyginamasis 20200415" sheetId="32" state="hidden" r:id="rId4"/>
    <sheet name="Visi duomenys" sheetId="19" state="hidden" r:id="rId5"/>
    <sheet name="Lyginamasis" sheetId="28" state="hidden" r:id="rId6"/>
    <sheet name="PP 1 lentelė" sheetId="2" r:id="rId7"/>
    <sheet name="PP 2 lentelė" sheetId="3" r:id="rId8"/>
    <sheet name="PP 3 lentelė" sheetId="9" r:id="rId9"/>
    <sheet name="ST 1 lentelė" sheetId="22" state="hidden" r:id="rId10"/>
    <sheet name="ST 2 lentelė" sheetId="23" state="hidden" r:id="rId11"/>
    <sheet name="2019-06-05" sheetId="24" state="hidden" r:id="rId12"/>
    <sheet name="Projektu sutartys 20190605" sheetId="25" state="hidden" r:id="rId13"/>
    <sheet name="mokejimai 20190605" sheetId="26" state="hidden" r:id="rId14"/>
  </sheets>
  <definedNames>
    <definedName name="_xlnm._FilterDatabase" localSheetId="5" hidden="1">Lyginamasis!$A$4:$BI$139</definedName>
    <definedName name="_xlnm._FilterDatabase" localSheetId="0" hidden="1">'Lyginamasis 20191111'!$A$4:$BI$142</definedName>
    <definedName name="_xlnm._FilterDatabase" localSheetId="1" hidden="1">'Lyginamasis 20191129'!$A$4:$BI$142</definedName>
    <definedName name="_xlnm._FilterDatabase" localSheetId="2" hidden="1">'Lyginamasis 20200225'!$A$4:$BI$144</definedName>
    <definedName name="_xlnm._FilterDatabase" localSheetId="3" hidden="1">'Lyginamasis 20200415'!$A$4:$BI$144</definedName>
    <definedName name="_xlnm._FilterDatabase" localSheetId="6" hidden="1">'PP 1 lentelė'!$A$1:$S$167</definedName>
    <definedName name="_xlnm._FilterDatabase" localSheetId="7" hidden="1">'PP 2 lentelė'!$A$5:$U$148</definedName>
    <definedName name="_xlnm._FilterDatabase" localSheetId="8" hidden="1">'PP 3 lentelė'!$A$8:$D$147</definedName>
    <definedName name="_xlnm._FilterDatabase" localSheetId="9" hidden="1">'ST 1 lentelė'!$A$1:$T$144</definedName>
    <definedName name="_xlnm._FilterDatabase" localSheetId="10" hidden="1">'ST 2 lentelė'!$A$5:$AI$142</definedName>
    <definedName name="_xlnm._FilterDatabase" localSheetId="4" hidden="1">'Visi duomenys'!$A$4:$BI$144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4" i="32" l="1"/>
  <c r="AD144" i="32"/>
  <c r="AC144" i="32"/>
  <c r="AB144" i="32"/>
  <c r="AA144" i="32"/>
  <c r="Z144" i="32"/>
  <c r="Y144" i="32"/>
  <c r="X144" i="32"/>
  <c r="S144" i="32"/>
  <c r="R144" i="32"/>
  <c r="Q144" i="32"/>
  <c r="N143" i="32"/>
  <c r="N142" i="32"/>
  <c r="AR137" i="32"/>
  <c r="AC137" i="32"/>
  <c r="AB137" i="32"/>
  <c r="AA137" i="32"/>
  <c r="AR136" i="32"/>
  <c r="Z135" i="32"/>
  <c r="Z131" i="32"/>
  <c r="Y131" i="32"/>
  <c r="AR128" i="32"/>
  <c r="AB128" i="32"/>
  <c r="AA126" i="32"/>
  <c r="Z126" i="32"/>
  <c r="N126" i="32"/>
  <c r="AB123" i="32"/>
  <c r="AA123" i="32"/>
  <c r="Z123" i="32"/>
  <c r="N123" i="32"/>
  <c r="Z122" i="32"/>
  <c r="Y122" i="32"/>
  <c r="AA121" i="32"/>
  <c r="Z121" i="32"/>
  <c r="Y121" i="32"/>
  <c r="AA120" i="32"/>
  <c r="Z120" i="32"/>
  <c r="Y120" i="32"/>
  <c r="AB119" i="32"/>
  <c r="N119" i="32"/>
  <c r="AA110" i="32"/>
  <c r="Z110" i="32"/>
  <c r="Y110" i="32"/>
  <c r="X110" i="32"/>
  <c r="Z109" i="32"/>
  <c r="Z108" i="32"/>
  <c r="Y108" i="32"/>
  <c r="X108" i="32"/>
  <c r="AB107" i="32"/>
  <c r="AA107" i="32"/>
  <c r="Z107" i="32"/>
  <c r="AA105" i="32"/>
  <c r="AA104" i="32"/>
  <c r="Z99" i="32"/>
  <c r="AA99" i="32" s="1"/>
  <c r="Z98" i="32"/>
  <c r="AA98" i="32" s="1"/>
  <c r="Z97" i="32"/>
  <c r="AA97" i="32" s="1"/>
  <c r="AA96" i="32"/>
  <c r="Z96" i="32"/>
  <c r="AA95" i="32"/>
  <c r="AA94" i="32"/>
  <c r="Z94" i="32"/>
  <c r="AA93" i="32"/>
  <c r="AB93" i="32" s="1"/>
  <c r="AA92" i="32"/>
  <c r="Z92" i="32"/>
  <c r="AA91" i="32"/>
  <c r="Z91" i="32"/>
  <c r="AA90" i="32"/>
  <c r="AB90" i="32" s="1"/>
  <c r="Z89" i="32"/>
  <c r="AA89" i="32" s="1"/>
  <c r="Z88" i="32"/>
  <c r="AA88" i="32" s="1"/>
  <c r="Z87" i="32"/>
  <c r="AA87" i="32" s="1"/>
  <c r="Z86" i="32"/>
  <c r="AA86" i="32" s="1"/>
  <c r="Z85" i="32"/>
  <c r="AA85" i="32" s="1"/>
  <c r="AB85" i="32" s="1"/>
  <c r="Z84" i="32"/>
  <c r="AA84" i="32" s="1"/>
  <c r="AA83" i="32"/>
  <c r="AB83" i="32" s="1"/>
  <c r="P76" i="32"/>
  <c r="O76" i="32" s="1"/>
  <c r="N76" i="32" s="1"/>
  <c r="P75" i="32"/>
  <c r="O75" i="32" s="1"/>
  <c r="N75" i="32" s="1"/>
  <c r="P74" i="32"/>
  <c r="O74" i="32" s="1"/>
  <c r="N74" i="32" s="1"/>
  <c r="P73" i="32"/>
  <c r="O73" i="32"/>
  <c r="N73" i="32"/>
  <c r="AB70" i="32"/>
  <c r="O70" i="32"/>
  <c r="P70" i="32" s="1"/>
  <c r="N69" i="32"/>
  <c r="AA68" i="32"/>
  <c r="AA63" i="32"/>
  <c r="AB61" i="32"/>
  <c r="AA60" i="32"/>
  <c r="AA59" i="32"/>
  <c r="AA58" i="32"/>
  <c r="AA50" i="32"/>
  <c r="N50" i="32"/>
  <c r="Z45" i="32"/>
  <c r="N45" i="32"/>
  <c r="Z41" i="32"/>
  <c r="AB33" i="32"/>
  <c r="AA33" i="32"/>
  <c r="AC33" i="32" s="1"/>
  <c r="N31" i="32"/>
  <c r="N30" i="32"/>
  <c r="O28" i="32"/>
  <c r="F13" i="32"/>
  <c r="F9" i="32"/>
  <c r="AB92" i="32" l="1"/>
  <c r="AB91" i="32"/>
  <c r="AB94" i="32"/>
  <c r="O144" i="32"/>
  <c r="AB96" i="32"/>
  <c r="AB126" i="32"/>
  <c r="P144" i="32"/>
  <c r="N70" i="32"/>
  <c r="N144" i="32" s="1"/>
  <c r="N50" i="19"/>
  <c r="A146" i="9" l="1"/>
  <c r="B146" i="9"/>
  <c r="C146" i="9"/>
  <c r="D146" i="9"/>
  <c r="A147" i="9"/>
  <c r="B147" i="9"/>
  <c r="C147" i="9"/>
  <c r="D147" i="9"/>
  <c r="A146" i="3"/>
  <c r="B146" i="3"/>
  <c r="C146" i="3"/>
  <c r="D146" i="3"/>
  <c r="E146" i="3"/>
  <c r="F146" i="3"/>
  <c r="G146" i="3"/>
  <c r="H146" i="3"/>
  <c r="I146" i="3"/>
  <c r="J146" i="3"/>
  <c r="K146" i="3"/>
  <c r="L146" i="3"/>
  <c r="M146" i="3"/>
  <c r="N146" i="3"/>
  <c r="O146" i="3"/>
  <c r="P146" i="3"/>
  <c r="Q146" i="3"/>
  <c r="R146" i="3"/>
  <c r="S146" i="3"/>
  <c r="T146" i="3"/>
  <c r="U146" i="3"/>
  <c r="A147" i="3"/>
  <c r="B147" i="3"/>
  <c r="C147" i="3"/>
  <c r="D147" i="3"/>
  <c r="E147" i="3"/>
  <c r="F147" i="3"/>
  <c r="G147" i="3"/>
  <c r="H147" i="3"/>
  <c r="I147" i="3"/>
  <c r="J147" i="3"/>
  <c r="K147" i="3"/>
  <c r="L147" i="3"/>
  <c r="M147" i="3"/>
  <c r="N147" i="3"/>
  <c r="O147" i="3"/>
  <c r="P147" i="3"/>
  <c r="Q147" i="3"/>
  <c r="R147" i="3"/>
  <c r="S147" i="3"/>
  <c r="T147" i="3"/>
  <c r="U147" i="3"/>
  <c r="A146" i="2"/>
  <c r="B146" i="2"/>
  <c r="C146" i="2"/>
  <c r="D146" i="2"/>
  <c r="E146" i="2"/>
  <c r="F146" i="2"/>
  <c r="G146" i="2"/>
  <c r="H146" i="2"/>
  <c r="I146" i="2"/>
  <c r="J146" i="2"/>
  <c r="K146" i="2"/>
  <c r="L146" i="2"/>
  <c r="M146" i="2"/>
  <c r="N146" i="2"/>
  <c r="P146" i="2"/>
  <c r="Q146" i="2"/>
  <c r="R146" i="2"/>
  <c r="A147" i="2"/>
  <c r="B147" i="2"/>
  <c r="C147" i="2"/>
  <c r="D147" i="2"/>
  <c r="E147" i="2"/>
  <c r="F147" i="2"/>
  <c r="G147" i="2"/>
  <c r="H147" i="2"/>
  <c r="I147" i="2"/>
  <c r="J147" i="2"/>
  <c r="K147" i="2"/>
  <c r="L147" i="2"/>
  <c r="M147" i="2"/>
  <c r="N147" i="2"/>
  <c r="P147" i="2"/>
  <c r="Q147" i="2"/>
  <c r="R147" i="2"/>
  <c r="AR128" i="19"/>
  <c r="N142" i="19" l="1"/>
  <c r="O146" i="2" s="1"/>
  <c r="N143" i="19" l="1"/>
  <c r="O147" i="2" s="1"/>
  <c r="N143" i="31" l="1"/>
  <c r="N142" i="31" l="1"/>
  <c r="S383" i="31" l="1"/>
  <c r="S382" i="31"/>
  <c r="AE144" i="31"/>
  <c r="AD144" i="31"/>
  <c r="AC144" i="31"/>
  <c r="AB144" i="31"/>
  <c r="AA144" i="31"/>
  <c r="Z144" i="31"/>
  <c r="Y144" i="31"/>
  <c r="X144" i="31"/>
  <c r="S144" i="31"/>
  <c r="R144" i="31"/>
  <c r="Q144" i="31"/>
  <c r="AR137" i="31"/>
  <c r="AC137" i="31"/>
  <c r="AB137" i="31"/>
  <c r="AA137" i="31"/>
  <c r="AR136" i="31"/>
  <c r="Z135" i="31"/>
  <c r="Z131" i="31"/>
  <c r="Y131" i="31"/>
  <c r="AB128" i="31"/>
  <c r="AA126" i="31"/>
  <c r="Z126" i="31"/>
  <c r="N126" i="31"/>
  <c r="AB123" i="31"/>
  <c r="AA123" i="31"/>
  <c r="Z123" i="31"/>
  <c r="N123" i="31"/>
  <c r="Z122" i="31"/>
  <c r="Y122" i="31"/>
  <c r="AA121" i="31"/>
  <c r="Z121" i="31"/>
  <c r="Y121" i="31"/>
  <c r="AA120" i="31"/>
  <c r="Z120" i="31"/>
  <c r="Y120" i="31"/>
  <c r="AB119" i="31"/>
  <c r="N119" i="31"/>
  <c r="AA110" i="31"/>
  <c r="Z110" i="31"/>
  <c r="Y110" i="31"/>
  <c r="X110" i="31"/>
  <c r="Z109" i="31"/>
  <c r="Z108" i="31"/>
  <c r="Y108" i="31"/>
  <c r="X108" i="31"/>
  <c r="AB107" i="31"/>
  <c r="AA107" i="31"/>
  <c r="Z107" i="31"/>
  <c r="AA105" i="31"/>
  <c r="AA104" i="31"/>
  <c r="Z99" i="31"/>
  <c r="AA99" i="31" s="1"/>
  <c r="N99" i="31"/>
  <c r="Z98" i="31"/>
  <c r="AA98" i="31" s="1"/>
  <c r="N98" i="31"/>
  <c r="Z97" i="31"/>
  <c r="AA97" i="31" s="1"/>
  <c r="N97" i="31"/>
  <c r="AA96" i="31"/>
  <c r="Z96" i="31"/>
  <c r="N96" i="31"/>
  <c r="AA95" i="31"/>
  <c r="N95" i="31"/>
  <c r="AA94" i="31"/>
  <c r="Z94" i="31"/>
  <c r="N94" i="31"/>
  <c r="AA93" i="31"/>
  <c r="AB93" i="31" s="1"/>
  <c r="N93" i="31"/>
  <c r="AA92" i="31"/>
  <c r="Z92" i="31"/>
  <c r="N92" i="31"/>
  <c r="AA91" i="31"/>
  <c r="Z91" i="31"/>
  <c r="N91" i="31"/>
  <c r="AA90" i="31"/>
  <c r="AB90" i="31" s="1"/>
  <c r="N90" i="31"/>
  <c r="Z89" i="31"/>
  <c r="AA89" i="31" s="1"/>
  <c r="N89" i="31"/>
  <c r="Z88" i="31"/>
  <c r="AA88" i="31" s="1"/>
  <c r="N88" i="31"/>
  <c r="Z87" i="31"/>
  <c r="AA87" i="31" s="1"/>
  <c r="N87" i="31"/>
  <c r="Z86" i="31"/>
  <c r="AA86" i="31" s="1"/>
  <c r="N86" i="31"/>
  <c r="Z85" i="31"/>
  <c r="N85" i="31"/>
  <c r="Z84" i="31"/>
  <c r="AA84" i="31" s="1"/>
  <c r="N84" i="31"/>
  <c r="AA83" i="31"/>
  <c r="AB83" i="31" s="1"/>
  <c r="N83" i="31"/>
  <c r="P76" i="31"/>
  <c r="O76" i="31" s="1"/>
  <c r="N76" i="31" s="1"/>
  <c r="P75" i="31"/>
  <c r="O75" i="31" s="1"/>
  <c r="N75" i="31" s="1"/>
  <c r="P74" i="31"/>
  <c r="O74" i="31" s="1"/>
  <c r="N74" i="31" s="1"/>
  <c r="P73" i="31"/>
  <c r="O73" i="31" s="1"/>
  <c r="N73" i="31" s="1"/>
  <c r="AB70" i="31"/>
  <c r="O70" i="31"/>
  <c r="P70" i="31" s="1"/>
  <c r="N70" i="31" s="1"/>
  <c r="N69" i="31"/>
  <c r="AA68" i="31"/>
  <c r="AA63" i="31"/>
  <c r="AB61" i="31"/>
  <c r="AA60" i="31"/>
  <c r="AA59" i="31"/>
  <c r="AA58" i="31"/>
  <c r="AA50" i="31"/>
  <c r="Z45" i="31"/>
  <c r="N45" i="31"/>
  <c r="Z41" i="31"/>
  <c r="AB33" i="31"/>
  <c r="AA33" i="31"/>
  <c r="AC33" i="31" s="1"/>
  <c r="N31" i="31"/>
  <c r="N30" i="31"/>
  <c r="O28" i="31"/>
  <c r="F13" i="31"/>
  <c r="F9" i="31"/>
  <c r="AB94" i="31" l="1"/>
  <c r="P144" i="31"/>
  <c r="AB92" i="31"/>
  <c r="AB91" i="31"/>
  <c r="AB96" i="31"/>
  <c r="AB126" i="31"/>
  <c r="O144" i="31"/>
  <c r="N144" i="31"/>
  <c r="AA85" i="31"/>
  <c r="AB85" i="31" s="1"/>
  <c r="S381" i="30"/>
  <c r="S380" i="30"/>
  <c r="AE142" i="30"/>
  <c r="AD142" i="30"/>
  <c r="AC142" i="30"/>
  <c r="AB142" i="30"/>
  <c r="AA142" i="30"/>
  <c r="Z142" i="30"/>
  <c r="Y142" i="30"/>
  <c r="X142" i="30"/>
  <c r="R142" i="30"/>
  <c r="Q142" i="30"/>
  <c r="N141" i="30"/>
  <c r="N140" i="30"/>
  <c r="N139" i="30"/>
  <c r="N138" i="30"/>
  <c r="AR137" i="30"/>
  <c r="AC137" i="30"/>
  <c r="AB137" i="30"/>
  <c r="AA137" i="30"/>
  <c r="N137" i="30"/>
  <c r="AR136" i="30"/>
  <c r="N136" i="30"/>
  <c r="Z135" i="30"/>
  <c r="N135" i="30"/>
  <c r="Z131" i="30"/>
  <c r="Y131" i="30"/>
  <c r="AR128" i="30"/>
  <c r="AB128" i="30"/>
  <c r="N128" i="30"/>
  <c r="AA126" i="30"/>
  <c r="Z126" i="30"/>
  <c r="N126" i="30"/>
  <c r="AB123" i="30"/>
  <c r="AA123" i="30"/>
  <c r="Z123" i="30"/>
  <c r="N123" i="30"/>
  <c r="Z122" i="30"/>
  <c r="Y122" i="30"/>
  <c r="AA121" i="30"/>
  <c r="Z121" i="30"/>
  <c r="Y121" i="30"/>
  <c r="AA120" i="30"/>
  <c r="Z120" i="30"/>
  <c r="Y120" i="30"/>
  <c r="AB119" i="30"/>
  <c r="N119" i="30"/>
  <c r="AA110" i="30"/>
  <c r="Z110" i="30"/>
  <c r="Y110" i="30"/>
  <c r="X110" i="30"/>
  <c r="Z109" i="30"/>
  <c r="Z108" i="30"/>
  <c r="Y108" i="30"/>
  <c r="X108" i="30"/>
  <c r="AB107" i="30"/>
  <c r="AA107" i="30"/>
  <c r="Z107" i="30"/>
  <c r="AA105" i="30"/>
  <c r="S142" i="30"/>
  <c r="AA104" i="30"/>
  <c r="Z99" i="30"/>
  <c r="AA99" i="30" s="1"/>
  <c r="N99" i="30"/>
  <c r="Z98" i="30"/>
  <c r="AA98" i="30" s="1"/>
  <c r="N98" i="30"/>
  <c r="Z97" i="30"/>
  <c r="AA97" i="30" s="1"/>
  <c r="N97" i="30"/>
  <c r="AA96" i="30"/>
  <c r="Z96" i="30"/>
  <c r="N96" i="30"/>
  <c r="AA95" i="30"/>
  <c r="N95" i="30"/>
  <c r="AA94" i="30"/>
  <c r="Z94" i="30"/>
  <c r="N94" i="30"/>
  <c r="AA93" i="30"/>
  <c r="AB93" i="30" s="1"/>
  <c r="N93" i="30"/>
  <c r="AA92" i="30"/>
  <c r="Z92" i="30"/>
  <c r="N92" i="30"/>
  <c r="AA91" i="30"/>
  <c r="Z91" i="30"/>
  <c r="N91" i="30"/>
  <c r="AA90" i="30"/>
  <c r="AB90" i="30" s="1"/>
  <c r="N90" i="30"/>
  <c r="Z89" i="30"/>
  <c r="AA89" i="30" s="1"/>
  <c r="N89" i="30"/>
  <c r="Z88" i="30"/>
  <c r="AA88" i="30" s="1"/>
  <c r="N88" i="30"/>
  <c r="Z87" i="30"/>
  <c r="AA87" i="30" s="1"/>
  <c r="N87" i="30"/>
  <c r="Z86" i="30"/>
  <c r="AA86" i="30" s="1"/>
  <c r="N86" i="30"/>
  <c r="Z85" i="30"/>
  <c r="AA85" i="30" s="1"/>
  <c r="N85" i="30"/>
  <c r="Z84" i="30"/>
  <c r="AA84" i="30" s="1"/>
  <c r="N84" i="30"/>
  <c r="AA83" i="30"/>
  <c r="AB83" i="30" s="1"/>
  <c r="N83" i="30"/>
  <c r="P76" i="30"/>
  <c r="O76" i="30" s="1"/>
  <c r="N76" i="30" s="1"/>
  <c r="P75" i="30"/>
  <c r="O75" i="30" s="1"/>
  <c r="N75" i="30" s="1"/>
  <c r="P74" i="30"/>
  <c r="O74" i="30" s="1"/>
  <c r="N74" i="30" s="1"/>
  <c r="P73" i="30"/>
  <c r="O73" i="30" s="1"/>
  <c r="N73" i="30" s="1"/>
  <c r="AB70" i="30"/>
  <c r="AA68" i="30"/>
  <c r="AA63" i="30"/>
  <c r="AB61" i="30"/>
  <c r="N61" i="30"/>
  <c r="AA60" i="30"/>
  <c r="N60" i="30"/>
  <c r="AA59" i="30"/>
  <c r="O59" i="30"/>
  <c r="AA58" i="30"/>
  <c r="N58" i="30"/>
  <c r="AA50" i="30"/>
  <c r="Z45" i="30"/>
  <c r="N45" i="30"/>
  <c r="Z41" i="30"/>
  <c r="AB33" i="30"/>
  <c r="AA33" i="30"/>
  <c r="AC33" i="30" s="1"/>
  <c r="N31" i="30"/>
  <c r="N30" i="30"/>
  <c r="O28" i="30"/>
  <c r="F13" i="30"/>
  <c r="F9" i="30"/>
  <c r="AB91" i="30" l="1"/>
  <c r="AB92" i="30"/>
  <c r="AB126" i="30"/>
  <c r="O142" i="30"/>
  <c r="P59" i="30"/>
  <c r="P142" i="30" s="1"/>
  <c r="AB94" i="30"/>
  <c r="AB96" i="30"/>
  <c r="AB85" i="30"/>
  <c r="A34" i="9"/>
  <c r="B34" i="9"/>
  <c r="C34" i="9"/>
  <c r="D34" i="9"/>
  <c r="A35" i="9"/>
  <c r="B35" i="9"/>
  <c r="C35" i="9"/>
  <c r="D35" i="9"/>
  <c r="A34" i="3"/>
  <c r="B34" i="3"/>
  <c r="C34" i="3"/>
  <c r="D34" i="3"/>
  <c r="E34" i="3"/>
  <c r="F34" i="3"/>
  <c r="G34" i="3"/>
  <c r="H34" i="3"/>
  <c r="I34" i="3"/>
  <c r="J34" i="3"/>
  <c r="K34" i="3"/>
  <c r="L34" i="3"/>
  <c r="M34" i="3"/>
  <c r="N34" i="3"/>
  <c r="O34" i="3"/>
  <c r="P34" i="3"/>
  <c r="Q34" i="3"/>
  <c r="R34" i="3"/>
  <c r="S34" i="3"/>
  <c r="T34" i="3"/>
  <c r="U34" i="3"/>
  <c r="A35" i="3"/>
  <c r="B35" i="3"/>
  <c r="C35" i="3"/>
  <c r="D35" i="3"/>
  <c r="E35" i="3"/>
  <c r="F35" i="3"/>
  <c r="G35" i="3"/>
  <c r="H35" i="3"/>
  <c r="I35" i="3"/>
  <c r="J35" i="3"/>
  <c r="K35" i="3"/>
  <c r="L35" i="3"/>
  <c r="M35" i="3"/>
  <c r="N35" i="3"/>
  <c r="O35" i="3"/>
  <c r="P35" i="3"/>
  <c r="Q35" i="3"/>
  <c r="R35" i="3"/>
  <c r="S35" i="3"/>
  <c r="T35" i="3"/>
  <c r="U35" i="3"/>
  <c r="A34" i="2"/>
  <c r="B34" i="2"/>
  <c r="C34" i="2"/>
  <c r="D34" i="2"/>
  <c r="E34" i="2"/>
  <c r="F34" i="2"/>
  <c r="G34" i="2"/>
  <c r="H34" i="2"/>
  <c r="I34" i="2"/>
  <c r="J34" i="2"/>
  <c r="K34" i="2"/>
  <c r="L34" i="2"/>
  <c r="M34" i="2"/>
  <c r="N34" i="2"/>
  <c r="P34" i="2"/>
  <c r="Q34" i="2"/>
  <c r="R34" i="2"/>
  <c r="A35" i="2"/>
  <c r="B35" i="2"/>
  <c r="C35" i="2"/>
  <c r="D35" i="2"/>
  <c r="E35" i="2"/>
  <c r="F35" i="2"/>
  <c r="G35" i="2"/>
  <c r="H35" i="2"/>
  <c r="I35" i="2"/>
  <c r="J35" i="2"/>
  <c r="K35" i="2"/>
  <c r="L35" i="2"/>
  <c r="M35" i="2"/>
  <c r="N35" i="2"/>
  <c r="P35" i="2"/>
  <c r="Q35" i="2"/>
  <c r="R35" i="2"/>
  <c r="N59" i="30" l="1"/>
  <c r="N142" i="30" s="1"/>
  <c r="S381" i="29"/>
  <c r="S380" i="29"/>
  <c r="AE142" i="29"/>
  <c r="AD142" i="29"/>
  <c r="AC142" i="29"/>
  <c r="AB142" i="29"/>
  <c r="AA142" i="29"/>
  <c r="Z142" i="29"/>
  <c r="Y142" i="29"/>
  <c r="X142" i="29"/>
  <c r="R142" i="29"/>
  <c r="Q142" i="29"/>
  <c r="N141" i="29"/>
  <c r="N140" i="29"/>
  <c r="N139" i="29"/>
  <c r="N138" i="29"/>
  <c r="AR137" i="29"/>
  <c r="AC137" i="29"/>
  <c r="AB137" i="29"/>
  <c r="AA137" i="29"/>
  <c r="N137" i="29"/>
  <c r="AR136" i="29"/>
  <c r="N136" i="29"/>
  <c r="Z135" i="29"/>
  <c r="N135" i="29"/>
  <c r="Z131" i="29"/>
  <c r="Y131" i="29"/>
  <c r="AR128" i="29"/>
  <c r="AB128" i="29"/>
  <c r="N128" i="29"/>
  <c r="AA126" i="29"/>
  <c r="Z126" i="29"/>
  <c r="AB126" i="29" s="1"/>
  <c r="N126" i="29"/>
  <c r="AB123" i="29"/>
  <c r="AA123" i="29"/>
  <c r="Z123" i="29"/>
  <c r="N123" i="29"/>
  <c r="Z122" i="29"/>
  <c r="Y122" i="29"/>
  <c r="AA121" i="29"/>
  <c r="Z121" i="29"/>
  <c r="Y121" i="29"/>
  <c r="AA120" i="29"/>
  <c r="Z120" i="29"/>
  <c r="Y120" i="29"/>
  <c r="AB119" i="29"/>
  <c r="N119" i="29"/>
  <c r="AA110" i="29"/>
  <c r="Z110" i="29"/>
  <c r="Y110" i="29"/>
  <c r="X110" i="29"/>
  <c r="Z109" i="29"/>
  <c r="Z108" i="29"/>
  <c r="Y108" i="29"/>
  <c r="X108" i="29"/>
  <c r="AB107" i="29"/>
  <c r="AA107" i="29"/>
  <c r="Z107" i="29"/>
  <c r="AA105" i="29"/>
  <c r="S105" i="29"/>
  <c r="O105" i="29" s="1"/>
  <c r="AA104" i="29"/>
  <c r="N104" i="29"/>
  <c r="N103" i="29"/>
  <c r="Z99" i="29"/>
  <c r="AA99" i="29" s="1"/>
  <c r="N99" i="29"/>
  <c r="Z98" i="29"/>
  <c r="AA98" i="29" s="1"/>
  <c r="N98" i="29"/>
  <c r="Z97" i="29"/>
  <c r="AA97" i="29" s="1"/>
  <c r="N97" i="29"/>
  <c r="AA96" i="29"/>
  <c r="Z96" i="29"/>
  <c r="N96" i="29"/>
  <c r="AA95" i="29"/>
  <c r="N95" i="29"/>
  <c r="AA94" i="29"/>
  <c r="Z94" i="29"/>
  <c r="N94" i="29"/>
  <c r="AA93" i="29"/>
  <c r="AB93" i="29" s="1"/>
  <c r="N93" i="29"/>
  <c r="AA92" i="29"/>
  <c r="Z92" i="29"/>
  <c r="N92" i="29"/>
  <c r="AA91" i="29"/>
  <c r="Z91" i="29"/>
  <c r="N91" i="29"/>
  <c r="AA90" i="29"/>
  <c r="AB90" i="29" s="1"/>
  <c r="N90" i="29"/>
  <c r="Z89" i="29"/>
  <c r="AA89" i="29" s="1"/>
  <c r="N89" i="29"/>
  <c r="Z88" i="29"/>
  <c r="AA88" i="29" s="1"/>
  <c r="N88" i="29"/>
  <c r="Z87" i="29"/>
  <c r="AA87" i="29" s="1"/>
  <c r="N87" i="29"/>
  <c r="Z86" i="29"/>
  <c r="AA86" i="29" s="1"/>
  <c r="N86" i="29"/>
  <c r="Z85" i="29"/>
  <c r="AA85" i="29" s="1"/>
  <c r="N85" i="29"/>
  <c r="Z84" i="29"/>
  <c r="AA84" i="29" s="1"/>
  <c r="N84" i="29"/>
  <c r="AA83" i="29"/>
  <c r="AB83" i="29" s="1"/>
  <c r="N83" i="29"/>
  <c r="P76" i="29"/>
  <c r="O76" i="29" s="1"/>
  <c r="N76" i="29" s="1"/>
  <c r="P75" i="29"/>
  <c r="O75" i="29" s="1"/>
  <c r="N75" i="29" s="1"/>
  <c r="P74" i="29"/>
  <c r="O74" i="29" s="1"/>
  <c r="N74" i="29" s="1"/>
  <c r="P73" i="29"/>
  <c r="O73" i="29" s="1"/>
  <c r="N73" i="29" s="1"/>
  <c r="AB70" i="29"/>
  <c r="O70" i="29"/>
  <c r="P70" i="29" s="1"/>
  <c r="N70" i="29" s="1"/>
  <c r="N69" i="29"/>
  <c r="AA68" i="29"/>
  <c r="N68" i="29"/>
  <c r="N66" i="29"/>
  <c r="N65" i="29"/>
  <c r="N64" i="29"/>
  <c r="AA63" i="29"/>
  <c r="N63" i="29"/>
  <c r="AB61" i="29"/>
  <c r="N61" i="29"/>
  <c r="AA60" i="29"/>
  <c r="N60" i="29"/>
  <c r="AA59" i="29"/>
  <c r="O59" i="29"/>
  <c r="P59" i="29" s="1"/>
  <c r="AA58" i="29"/>
  <c r="N58" i="29"/>
  <c r="AA50" i="29"/>
  <c r="Z45" i="29"/>
  <c r="N45" i="29"/>
  <c r="Z41" i="29"/>
  <c r="AB33" i="29"/>
  <c r="AA33" i="29"/>
  <c r="AC33" i="29" s="1"/>
  <c r="N31" i="29"/>
  <c r="N30" i="29"/>
  <c r="O28" i="29"/>
  <c r="F13" i="29"/>
  <c r="F9" i="29"/>
  <c r="N31" i="19"/>
  <c r="O35" i="2" s="1"/>
  <c r="N30" i="19"/>
  <c r="O34" i="2" s="1"/>
  <c r="AB92" i="29" l="1"/>
  <c r="AB91" i="29"/>
  <c r="AB96" i="29"/>
  <c r="AB85" i="29"/>
  <c r="AB94" i="29"/>
  <c r="O142" i="29"/>
  <c r="P142" i="29"/>
  <c r="N59" i="29"/>
  <c r="N142" i="29" s="1"/>
  <c r="S142" i="29"/>
  <c r="A23" i="9"/>
  <c r="B23" i="9"/>
  <c r="C23" i="9"/>
  <c r="D23" i="9"/>
  <c r="A23" i="3"/>
  <c r="B23" i="3"/>
  <c r="C23" i="3"/>
  <c r="D23" i="3"/>
  <c r="E23" i="3"/>
  <c r="F23" i="3"/>
  <c r="G23" i="3"/>
  <c r="H23" i="3"/>
  <c r="I23" i="3"/>
  <c r="J23" i="3"/>
  <c r="K23" i="3"/>
  <c r="L23" i="3"/>
  <c r="M23" i="3"/>
  <c r="N23" i="3"/>
  <c r="O23" i="3"/>
  <c r="P23" i="3"/>
  <c r="Q23" i="3"/>
  <c r="R23" i="3"/>
  <c r="S23" i="3"/>
  <c r="T23" i="3"/>
  <c r="U23" i="3"/>
  <c r="A23" i="2"/>
  <c r="B23" i="2"/>
  <c r="C23" i="2"/>
  <c r="D23" i="2"/>
  <c r="E23" i="2"/>
  <c r="F23" i="2"/>
  <c r="G23" i="2"/>
  <c r="H23" i="2"/>
  <c r="I23" i="2"/>
  <c r="J23" i="2"/>
  <c r="K23" i="2"/>
  <c r="L23" i="2"/>
  <c r="M23" i="2"/>
  <c r="N23" i="2"/>
  <c r="O23" i="2"/>
  <c r="P23" i="2"/>
  <c r="Q23" i="2"/>
  <c r="R23" i="2"/>
  <c r="A20" i="9" l="1"/>
  <c r="B20" i="9"/>
  <c r="C20" i="9"/>
  <c r="D20" i="9"/>
  <c r="A20" i="3"/>
  <c r="B20" i="3"/>
  <c r="C20" i="3"/>
  <c r="D20" i="3"/>
  <c r="E20" i="3"/>
  <c r="F20" i="3"/>
  <c r="G20" i="3"/>
  <c r="H20" i="3"/>
  <c r="I20" i="3"/>
  <c r="J20" i="3"/>
  <c r="K20" i="3"/>
  <c r="L20" i="3"/>
  <c r="M20" i="3"/>
  <c r="N20" i="3"/>
  <c r="O20" i="3"/>
  <c r="P20" i="3"/>
  <c r="Q20" i="3"/>
  <c r="R20" i="3"/>
  <c r="S20" i="3"/>
  <c r="T20" i="3"/>
  <c r="U20" i="3"/>
  <c r="D20" i="2"/>
  <c r="E20" i="2"/>
  <c r="F20" i="2"/>
  <c r="G20" i="2"/>
  <c r="H20" i="2"/>
  <c r="I20" i="2"/>
  <c r="J20" i="2"/>
  <c r="K20" i="2"/>
  <c r="L20" i="2"/>
  <c r="M20" i="2"/>
  <c r="N20" i="2"/>
  <c r="O20" i="2"/>
  <c r="P20" i="2"/>
  <c r="Q20" i="2"/>
  <c r="R20" i="2"/>
  <c r="C20" i="2"/>
  <c r="B20" i="2"/>
  <c r="A20" i="2"/>
  <c r="E125" i="3" l="1"/>
  <c r="D118" i="9"/>
  <c r="S378" i="28" l="1"/>
  <c r="S377" i="28"/>
  <c r="AE139" i="28"/>
  <c r="AD139" i="28"/>
  <c r="AC139" i="28"/>
  <c r="AB139" i="28"/>
  <c r="AA139" i="28"/>
  <c r="Z139" i="28"/>
  <c r="Y139" i="28"/>
  <c r="X139" i="28"/>
  <c r="R139" i="28"/>
  <c r="Q139" i="28"/>
  <c r="AR134" i="28"/>
  <c r="AC134" i="28"/>
  <c r="AB134" i="28"/>
  <c r="AA134" i="28"/>
  <c r="AR133" i="28"/>
  <c r="Z132" i="28"/>
  <c r="Z128" i="28"/>
  <c r="Y128" i="28"/>
  <c r="AR125" i="28"/>
  <c r="AB125" i="28"/>
  <c r="N125" i="28"/>
  <c r="AA123" i="28"/>
  <c r="Z123" i="28"/>
  <c r="AB123" i="28" s="1"/>
  <c r="N123" i="28"/>
  <c r="AB120" i="28"/>
  <c r="AA120" i="28"/>
  <c r="Z120" i="28"/>
  <c r="N120" i="28"/>
  <c r="Z119" i="28"/>
  <c r="Y119" i="28"/>
  <c r="AA118" i="28"/>
  <c r="Z118" i="28"/>
  <c r="Y118" i="28"/>
  <c r="AA117" i="28"/>
  <c r="Z117" i="28"/>
  <c r="Y117" i="28"/>
  <c r="AB116" i="28"/>
  <c r="N116" i="28"/>
  <c r="AA106" i="28"/>
  <c r="Z106" i="28"/>
  <c r="Y106" i="28"/>
  <c r="X106" i="28"/>
  <c r="Z105" i="28"/>
  <c r="Z104" i="28"/>
  <c r="Y104" i="28"/>
  <c r="X104" i="28"/>
  <c r="AB103" i="28"/>
  <c r="AA103" i="28"/>
  <c r="Z103" i="28"/>
  <c r="AA101" i="28"/>
  <c r="S101" i="28"/>
  <c r="S139" i="28" s="1"/>
  <c r="AA100" i="28"/>
  <c r="N100" i="28"/>
  <c r="N99" i="28"/>
  <c r="Z95" i="28"/>
  <c r="AA95" i="28" s="1"/>
  <c r="N95" i="28"/>
  <c r="AA94" i="28"/>
  <c r="Z94" i="28"/>
  <c r="N94" i="28"/>
  <c r="Z93" i="28"/>
  <c r="AA93" i="28" s="1"/>
  <c r="N93" i="28"/>
  <c r="AA92" i="28"/>
  <c r="Z92" i="28"/>
  <c r="N92" i="28"/>
  <c r="AA91" i="28"/>
  <c r="N91" i="28"/>
  <c r="AA90" i="28"/>
  <c r="AB90" i="28" s="1"/>
  <c r="Z90" i="28"/>
  <c r="N90" i="28"/>
  <c r="AA89" i="28"/>
  <c r="AB89" i="28" s="1"/>
  <c r="N89" i="28"/>
  <c r="AA88" i="28"/>
  <c r="Z88" i="28"/>
  <c r="AB88" i="28" s="1"/>
  <c r="N88" i="28"/>
  <c r="AA87" i="28"/>
  <c r="Z87" i="28"/>
  <c r="AB87" i="28" s="1"/>
  <c r="N87" i="28"/>
  <c r="AB86" i="28"/>
  <c r="AA86" i="28"/>
  <c r="N86" i="28"/>
  <c r="Z85" i="28"/>
  <c r="AA85" i="28" s="1"/>
  <c r="N85" i="28"/>
  <c r="Z84" i="28"/>
  <c r="AA84" i="28" s="1"/>
  <c r="N84" i="28"/>
  <c r="Z83" i="28"/>
  <c r="AA83" i="28" s="1"/>
  <c r="N83" i="28"/>
  <c r="AA82" i="28"/>
  <c r="Z82" i="28"/>
  <c r="N82" i="28"/>
  <c r="Z81" i="28"/>
  <c r="AA81" i="28" s="1"/>
  <c r="N81" i="28"/>
  <c r="Z80" i="28"/>
  <c r="AA80" i="28" s="1"/>
  <c r="N80" i="28"/>
  <c r="AA79" i="28"/>
  <c r="AB79" i="28" s="1"/>
  <c r="N79" i="28"/>
  <c r="P72" i="28"/>
  <c r="O72" i="28" s="1"/>
  <c r="N72" i="28" s="1"/>
  <c r="P71" i="28"/>
  <c r="O71" i="28" s="1"/>
  <c r="N71" i="28" s="1"/>
  <c r="P70" i="28"/>
  <c r="O70" i="28" s="1"/>
  <c r="N70" i="28" s="1"/>
  <c r="P69" i="28"/>
  <c r="O69" i="28" s="1"/>
  <c r="N69" i="28" s="1"/>
  <c r="AB66" i="28"/>
  <c r="O66" i="28"/>
  <c r="P66" i="28" s="1"/>
  <c r="N66" i="28" s="1"/>
  <c r="N65" i="28"/>
  <c r="AA64" i="28"/>
  <c r="N64" i="28"/>
  <c r="N62" i="28"/>
  <c r="N61" i="28"/>
  <c r="N60" i="28"/>
  <c r="AA59" i="28"/>
  <c r="N59" i="28"/>
  <c r="AB57" i="28"/>
  <c r="N57" i="28"/>
  <c r="AA56" i="28"/>
  <c r="N56" i="28"/>
  <c r="AA55" i="28"/>
  <c r="O55" i="28"/>
  <c r="P55" i="28" s="1"/>
  <c r="AA54" i="28"/>
  <c r="N54" i="28"/>
  <c r="AA46" i="28"/>
  <c r="Z41" i="28"/>
  <c r="N41" i="28"/>
  <c r="Z37" i="28"/>
  <c r="N37" i="28"/>
  <c r="N34" i="28"/>
  <c r="AC29" i="28"/>
  <c r="AB29" i="28"/>
  <c r="AA29" i="28"/>
  <c r="N29" i="28"/>
  <c r="O26" i="28"/>
  <c r="F13" i="28"/>
  <c r="F9" i="28"/>
  <c r="AB92" i="28" l="1"/>
  <c r="AB81" i="28"/>
  <c r="P139" i="28"/>
  <c r="N55" i="28"/>
  <c r="N139" i="28" s="1"/>
  <c r="O139" i="28"/>
  <c r="O101" i="28"/>
  <c r="Z14" i="23"/>
  <c r="AA14" i="23"/>
  <c r="AB14" i="23"/>
  <c r="AE14" i="23"/>
  <c r="AF14" i="23"/>
  <c r="AG14" i="23"/>
  <c r="Z15" i="23"/>
  <c r="AA15" i="23"/>
  <c r="AB15" i="23"/>
  <c r="AE15" i="23"/>
  <c r="AF15" i="23"/>
  <c r="AG15" i="23"/>
  <c r="Z16" i="23"/>
  <c r="AA16" i="23"/>
  <c r="AB16" i="23"/>
  <c r="AE16" i="23"/>
  <c r="AF16" i="23"/>
  <c r="AG16" i="23"/>
  <c r="Z17" i="23"/>
  <c r="AA17" i="23"/>
  <c r="AB17" i="23"/>
  <c r="AE17" i="23"/>
  <c r="AF17" i="23"/>
  <c r="AG17" i="23"/>
  <c r="Z18" i="23"/>
  <c r="AA18" i="23"/>
  <c r="AB18" i="23"/>
  <c r="AE18" i="23"/>
  <c r="AF18" i="23"/>
  <c r="AG18" i="23"/>
  <c r="Z19" i="23"/>
  <c r="AA19" i="23"/>
  <c r="AB19" i="23"/>
  <c r="AE19" i="23"/>
  <c r="AF19" i="23"/>
  <c r="AG19" i="23"/>
  <c r="Z20" i="23"/>
  <c r="AA20" i="23"/>
  <c r="AB20" i="23"/>
  <c r="AE20" i="23"/>
  <c r="AF20" i="23"/>
  <c r="AG20" i="23"/>
  <c r="Z21" i="23"/>
  <c r="AA21" i="23"/>
  <c r="AB21" i="23"/>
  <c r="AE21" i="23"/>
  <c r="AF21" i="23"/>
  <c r="AG21" i="23"/>
  <c r="Z22" i="23"/>
  <c r="AA22" i="23"/>
  <c r="AB22" i="23"/>
  <c r="AE22" i="23"/>
  <c r="AF22" i="23"/>
  <c r="AG22" i="23"/>
  <c r="Z23" i="23"/>
  <c r="AA23" i="23"/>
  <c r="AB23" i="23"/>
  <c r="AE23" i="23"/>
  <c r="AF23" i="23"/>
  <c r="AG23" i="23"/>
  <c r="Z24" i="23"/>
  <c r="AA24" i="23"/>
  <c r="AB24" i="23"/>
  <c r="AE24" i="23"/>
  <c r="AF24" i="23"/>
  <c r="AG24" i="23"/>
  <c r="Z25" i="23"/>
  <c r="AA25" i="23"/>
  <c r="AB25" i="23"/>
  <c r="AE25" i="23"/>
  <c r="AF25" i="23"/>
  <c r="AG25" i="23"/>
  <c r="Z26" i="23"/>
  <c r="AA26" i="23"/>
  <c r="AB26" i="23"/>
  <c r="AE26" i="23"/>
  <c r="AF26" i="23"/>
  <c r="AG26" i="23"/>
  <c r="Z27" i="23"/>
  <c r="AA27" i="23"/>
  <c r="AB27" i="23"/>
  <c r="AE27" i="23"/>
  <c r="AF27" i="23"/>
  <c r="AG27" i="23"/>
  <c r="Z28" i="23"/>
  <c r="AA28" i="23"/>
  <c r="AB28" i="23"/>
  <c r="AE28" i="23"/>
  <c r="AF28" i="23"/>
  <c r="AG28" i="23"/>
  <c r="Z29" i="23"/>
  <c r="AA29" i="23"/>
  <c r="AB29" i="23"/>
  <c r="AE29" i="23"/>
  <c r="AF29" i="23"/>
  <c r="AG29" i="23"/>
  <c r="Z30" i="23"/>
  <c r="AA30" i="23"/>
  <c r="AB30" i="23"/>
  <c r="AE30" i="23"/>
  <c r="AF30" i="23"/>
  <c r="AG30" i="23"/>
  <c r="Z31" i="23"/>
  <c r="AA31" i="23"/>
  <c r="AB31" i="23"/>
  <c r="AE31" i="23"/>
  <c r="AF31" i="23"/>
  <c r="AG31" i="23"/>
  <c r="Z32" i="23"/>
  <c r="AA32" i="23"/>
  <c r="AB32" i="23"/>
  <c r="AE32" i="23"/>
  <c r="AF32" i="23"/>
  <c r="AG32" i="23"/>
  <c r="Z33" i="23"/>
  <c r="AA33" i="23"/>
  <c r="AB33" i="23"/>
  <c r="AE33" i="23"/>
  <c r="AF33" i="23"/>
  <c r="AG33" i="23"/>
  <c r="Z34" i="23"/>
  <c r="AA34" i="23"/>
  <c r="AB34" i="23"/>
  <c r="AE34" i="23"/>
  <c r="AF34" i="23"/>
  <c r="AG34" i="23"/>
  <c r="Z35" i="23"/>
  <c r="AA35" i="23"/>
  <c r="AB35" i="23"/>
  <c r="AE35" i="23"/>
  <c r="AF35" i="23"/>
  <c r="AG35" i="23"/>
  <c r="Z36" i="23"/>
  <c r="AA36" i="23"/>
  <c r="AB36" i="23"/>
  <c r="AE36" i="23"/>
  <c r="AF36" i="23"/>
  <c r="AG36" i="23"/>
  <c r="Z37" i="23"/>
  <c r="AA37" i="23"/>
  <c r="AB37" i="23"/>
  <c r="AE37" i="23"/>
  <c r="AF37" i="23"/>
  <c r="AG37" i="23"/>
  <c r="Z38" i="23"/>
  <c r="AA38" i="23"/>
  <c r="AB38" i="23"/>
  <c r="AE38" i="23"/>
  <c r="AF38" i="23"/>
  <c r="AG38" i="23"/>
  <c r="Z39" i="23"/>
  <c r="AA39" i="23"/>
  <c r="AB39" i="23"/>
  <c r="AE39" i="23"/>
  <c r="AF39" i="23"/>
  <c r="AG39" i="23"/>
  <c r="Z40" i="23"/>
  <c r="AA40" i="23"/>
  <c r="AB40" i="23"/>
  <c r="AE40" i="23"/>
  <c r="AF40" i="23"/>
  <c r="AG40" i="23"/>
  <c r="Z41" i="23"/>
  <c r="AA41" i="23"/>
  <c r="AB41" i="23"/>
  <c r="AE41" i="23"/>
  <c r="AF41" i="23"/>
  <c r="AG41" i="23"/>
  <c r="Z42" i="23"/>
  <c r="AA42" i="23"/>
  <c r="AB42" i="23"/>
  <c r="AE42" i="23"/>
  <c r="AF42" i="23"/>
  <c r="AG42" i="23"/>
  <c r="Z43" i="23"/>
  <c r="AA43" i="23"/>
  <c r="AB43" i="23"/>
  <c r="AE43" i="23"/>
  <c r="AF43" i="23"/>
  <c r="AG43" i="23"/>
  <c r="Z44" i="23"/>
  <c r="AA44" i="23"/>
  <c r="AB44" i="23"/>
  <c r="AE44" i="23"/>
  <c r="AF44" i="23"/>
  <c r="AG44" i="23"/>
  <c r="Z45" i="23"/>
  <c r="AA45" i="23"/>
  <c r="AB45" i="23"/>
  <c r="AE45" i="23"/>
  <c r="AF45" i="23"/>
  <c r="AG45" i="23"/>
  <c r="Z46" i="23"/>
  <c r="AA46" i="23"/>
  <c r="AB46" i="23"/>
  <c r="AE46" i="23"/>
  <c r="AF46" i="23"/>
  <c r="AG46" i="23"/>
  <c r="Z47" i="23"/>
  <c r="AA47" i="23"/>
  <c r="AB47" i="23"/>
  <c r="AE47" i="23"/>
  <c r="AF47" i="23"/>
  <c r="AG47" i="23"/>
  <c r="Z48" i="23"/>
  <c r="AA48" i="23"/>
  <c r="AB48" i="23"/>
  <c r="AE48" i="23"/>
  <c r="AF48" i="23"/>
  <c r="AG48" i="23"/>
  <c r="Z49" i="23"/>
  <c r="AA49" i="23"/>
  <c r="AB49" i="23"/>
  <c r="AE49" i="23"/>
  <c r="AF49" i="23"/>
  <c r="AG49" i="23"/>
  <c r="Z50" i="23"/>
  <c r="AA50" i="23"/>
  <c r="AB50" i="23"/>
  <c r="AE50" i="23"/>
  <c r="AF50" i="23"/>
  <c r="AG50" i="23"/>
  <c r="Z51" i="23"/>
  <c r="AA51" i="23"/>
  <c r="AB51" i="23"/>
  <c r="AE51" i="23"/>
  <c r="AF51" i="23"/>
  <c r="AG51" i="23"/>
  <c r="Z52" i="23"/>
  <c r="AA52" i="23"/>
  <c r="AB52" i="23"/>
  <c r="AE52" i="23"/>
  <c r="AF52" i="23"/>
  <c r="AG52" i="23"/>
  <c r="Z53" i="23"/>
  <c r="AA53" i="23"/>
  <c r="AB53" i="23"/>
  <c r="AE53" i="23"/>
  <c r="AF53" i="23"/>
  <c r="AG53" i="23"/>
  <c r="Z54" i="23"/>
  <c r="AA54" i="23"/>
  <c r="AB54" i="23"/>
  <c r="AE54" i="23"/>
  <c r="AF54" i="23"/>
  <c r="AG54" i="23"/>
  <c r="Z55" i="23"/>
  <c r="AA55" i="23"/>
  <c r="AB55" i="23"/>
  <c r="AE55" i="23"/>
  <c r="AF55" i="23"/>
  <c r="AG55" i="23"/>
  <c r="Z56" i="23"/>
  <c r="AA56" i="23"/>
  <c r="AB56" i="23"/>
  <c r="AE56" i="23"/>
  <c r="AF56" i="23"/>
  <c r="AG56" i="23"/>
  <c r="Z57" i="23"/>
  <c r="AA57" i="23"/>
  <c r="AB57" i="23"/>
  <c r="AE57" i="23"/>
  <c r="AF57" i="23"/>
  <c r="AG57" i="23"/>
  <c r="Z58" i="23"/>
  <c r="AA58" i="23"/>
  <c r="AB58" i="23"/>
  <c r="AE58" i="23"/>
  <c r="AF58" i="23"/>
  <c r="AG58" i="23"/>
  <c r="Z59" i="23"/>
  <c r="AA59" i="23"/>
  <c r="AB59" i="23"/>
  <c r="AE59" i="23"/>
  <c r="AF59" i="23"/>
  <c r="AG59" i="23"/>
  <c r="Z60" i="23"/>
  <c r="AA60" i="23"/>
  <c r="AB60" i="23"/>
  <c r="AE60" i="23"/>
  <c r="AF60" i="23"/>
  <c r="AG60" i="23"/>
  <c r="Z61" i="23"/>
  <c r="AA61" i="23"/>
  <c r="AB61" i="23"/>
  <c r="AE61" i="23"/>
  <c r="AF61" i="23"/>
  <c r="AG61" i="23"/>
  <c r="Z62" i="23"/>
  <c r="AA62" i="23"/>
  <c r="AB62" i="23"/>
  <c r="AE62" i="23"/>
  <c r="AF62" i="23"/>
  <c r="AG62" i="23"/>
  <c r="Z63" i="23"/>
  <c r="AA63" i="23"/>
  <c r="AB63" i="23"/>
  <c r="AE63" i="23"/>
  <c r="AF63" i="23"/>
  <c r="AG63" i="23"/>
  <c r="Z64" i="23"/>
  <c r="AA64" i="23"/>
  <c r="AB64" i="23"/>
  <c r="AE64" i="23"/>
  <c r="AF64" i="23"/>
  <c r="AG64" i="23"/>
  <c r="Z65" i="23"/>
  <c r="AA65" i="23"/>
  <c r="AB65" i="23"/>
  <c r="AE65" i="23"/>
  <c r="AF65" i="23"/>
  <c r="AG65" i="23"/>
  <c r="Z66" i="23"/>
  <c r="AA66" i="23"/>
  <c r="AB66" i="23"/>
  <c r="AE66" i="23"/>
  <c r="AF66" i="23"/>
  <c r="AG66" i="23"/>
  <c r="Z67" i="23"/>
  <c r="AA67" i="23"/>
  <c r="AB67" i="23"/>
  <c r="AE67" i="23"/>
  <c r="AF67" i="23"/>
  <c r="AG67" i="23"/>
  <c r="Z68" i="23"/>
  <c r="AA68" i="23"/>
  <c r="AB68" i="23"/>
  <c r="AE68" i="23"/>
  <c r="AF68" i="23"/>
  <c r="AG68" i="23"/>
  <c r="Z69" i="23"/>
  <c r="AA69" i="23"/>
  <c r="AB69" i="23"/>
  <c r="AE69" i="23"/>
  <c r="AF69" i="23"/>
  <c r="AG69" i="23"/>
  <c r="Z70" i="23"/>
  <c r="AA70" i="23"/>
  <c r="AB70" i="23"/>
  <c r="AE70" i="23"/>
  <c r="AF70" i="23"/>
  <c r="AG70" i="23"/>
  <c r="Z71" i="23"/>
  <c r="AA71" i="23"/>
  <c r="AB71" i="23"/>
  <c r="AE71" i="23"/>
  <c r="AF71" i="23"/>
  <c r="AG71" i="23"/>
  <c r="Z72" i="23"/>
  <c r="AA72" i="23"/>
  <c r="AB72" i="23"/>
  <c r="AE72" i="23"/>
  <c r="AF72" i="23"/>
  <c r="AG72" i="23"/>
  <c r="Z73" i="23"/>
  <c r="AA73" i="23"/>
  <c r="AB73" i="23"/>
  <c r="AE73" i="23"/>
  <c r="AF73" i="23"/>
  <c r="AG73" i="23"/>
  <c r="Z74" i="23"/>
  <c r="AA74" i="23"/>
  <c r="AB74" i="23"/>
  <c r="AE74" i="23"/>
  <c r="AF74" i="23"/>
  <c r="AG74" i="23"/>
  <c r="Z75" i="23"/>
  <c r="AA75" i="23"/>
  <c r="AB75" i="23"/>
  <c r="AE75" i="23"/>
  <c r="AF75" i="23"/>
  <c r="AG75" i="23"/>
  <c r="Z76" i="23"/>
  <c r="AA76" i="23"/>
  <c r="AB76" i="23"/>
  <c r="AE76" i="23"/>
  <c r="AF76" i="23"/>
  <c r="AG76" i="23"/>
  <c r="Z77" i="23"/>
  <c r="AA77" i="23"/>
  <c r="AB77" i="23"/>
  <c r="AE77" i="23"/>
  <c r="AF77" i="23"/>
  <c r="AG77" i="23"/>
  <c r="Z78" i="23"/>
  <c r="AA78" i="23"/>
  <c r="AB78" i="23"/>
  <c r="AE78" i="23"/>
  <c r="AF78" i="23"/>
  <c r="AG78" i="23"/>
  <c r="Z79" i="23"/>
  <c r="AA79" i="23"/>
  <c r="AB79" i="23"/>
  <c r="AE79" i="23"/>
  <c r="AF79" i="23"/>
  <c r="AG79" i="23"/>
  <c r="Z80" i="23"/>
  <c r="AA80" i="23"/>
  <c r="AB80" i="23"/>
  <c r="AE80" i="23"/>
  <c r="AF80" i="23"/>
  <c r="AG80" i="23"/>
  <c r="Z81" i="23"/>
  <c r="AA81" i="23"/>
  <c r="AB81" i="23"/>
  <c r="AE81" i="23"/>
  <c r="AF81" i="23"/>
  <c r="AG81" i="23"/>
  <c r="Z82" i="23"/>
  <c r="AA82" i="23"/>
  <c r="AB82" i="23"/>
  <c r="AE82" i="23"/>
  <c r="AF82" i="23"/>
  <c r="AG82" i="23"/>
  <c r="Z83" i="23"/>
  <c r="AA83" i="23"/>
  <c r="AB83" i="23"/>
  <c r="AE83" i="23"/>
  <c r="AF83" i="23"/>
  <c r="AG83" i="23"/>
  <c r="Z84" i="23"/>
  <c r="AA84" i="23"/>
  <c r="AB84" i="23"/>
  <c r="AE84" i="23"/>
  <c r="AF84" i="23"/>
  <c r="AG84" i="23"/>
  <c r="Z85" i="23"/>
  <c r="AA85" i="23"/>
  <c r="AB85" i="23"/>
  <c r="AE85" i="23"/>
  <c r="AF85" i="23"/>
  <c r="AG85" i="23"/>
  <c r="Z86" i="23"/>
  <c r="AA86" i="23"/>
  <c r="AB86" i="23"/>
  <c r="AE86" i="23"/>
  <c r="AF86" i="23"/>
  <c r="AG86" i="23"/>
  <c r="Z87" i="23"/>
  <c r="AA87" i="23"/>
  <c r="AB87" i="23"/>
  <c r="AE87" i="23"/>
  <c r="AF87" i="23"/>
  <c r="AG87" i="23"/>
  <c r="Z88" i="23"/>
  <c r="AA88" i="23"/>
  <c r="AB88" i="23"/>
  <c r="AE88" i="23"/>
  <c r="AF88" i="23"/>
  <c r="AG88" i="23"/>
  <c r="Z89" i="23"/>
  <c r="AA89" i="23"/>
  <c r="AB89" i="23"/>
  <c r="AE89" i="23"/>
  <c r="AF89" i="23"/>
  <c r="AG89" i="23"/>
  <c r="Z90" i="23"/>
  <c r="AA90" i="23"/>
  <c r="AB90" i="23"/>
  <c r="AE90" i="23"/>
  <c r="AF90" i="23"/>
  <c r="AG90" i="23"/>
  <c r="Z91" i="23"/>
  <c r="AA91" i="23"/>
  <c r="AB91" i="23"/>
  <c r="AE91" i="23"/>
  <c r="AF91" i="23"/>
  <c r="AG91" i="23"/>
  <c r="Z92" i="23"/>
  <c r="AA92" i="23"/>
  <c r="AB92" i="23"/>
  <c r="AE92" i="23"/>
  <c r="AF92" i="23"/>
  <c r="AG92" i="23"/>
  <c r="Z93" i="23"/>
  <c r="AA93" i="23"/>
  <c r="AB93" i="23"/>
  <c r="AE93" i="23"/>
  <c r="AF93" i="23"/>
  <c r="AG93" i="23"/>
  <c r="Z94" i="23"/>
  <c r="AA94" i="23"/>
  <c r="AB94" i="23"/>
  <c r="AE94" i="23"/>
  <c r="AF94" i="23"/>
  <c r="AG94" i="23"/>
  <c r="Z95" i="23"/>
  <c r="AA95" i="23"/>
  <c r="AB95" i="23"/>
  <c r="AE95" i="23"/>
  <c r="AF95" i="23"/>
  <c r="AG95" i="23"/>
  <c r="Z96" i="23"/>
  <c r="AA96" i="23"/>
  <c r="AB96" i="23"/>
  <c r="AE96" i="23"/>
  <c r="AF96" i="23"/>
  <c r="AG96" i="23"/>
  <c r="Z97" i="23"/>
  <c r="AA97" i="23"/>
  <c r="AB97" i="23"/>
  <c r="AE97" i="23"/>
  <c r="AF97" i="23"/>
  <c r="AG97" i="23"/>
  <c r="Z98" i="23"/>
  <c r="AA98" i="23"/>
  <c r="AB98" i="23"/>
  <c r="AE98" i="23"/>
  <c r="AF98" i="23"/>
  <c r="AG98" i="23"/>
  <c r="Z99" i="23"/>
  <c r="AA99" i="23"/>
  <c r="AB99" i="23"/>
  <c r="AE99" i="23"/>
  <c r="AF99" i="23"/>
  <c r="AG99" i="23"/>
  <c r="Z100" i="23"/>
  <c r="AA100" i="23"/>
  <c r="AB100" i="23"/>
  <c r="AE100" i="23"/>
  <c r="AF100" i="23"/>
  <c r="AG100" i="23"/>
  <c r="Z101" i="23"/>
  <c r="AA101" i="23"/>
  <c r="AB101" i="23"/>
  <c r="AE101" i="23"/>
  <c r="AF101" i="23"/>
  <c r="AG101" i="23"/>
  <c r="Z102" i="23"/>
  <c r="AA102" i="23"/>
  <c r="AB102" i="23"/>
  <c r="AE102" i="23"/>
  <c r="AF102" i="23"/>
  <c r="AG102" i="23"/>
  <c r="Z103" i="23"/>
  <c r="AA103" i="23"/>
  <c r="AB103" i="23"/>
  <c r="AE103" i="23"/>
  <c r="AF103" i="23"/>
  <c r="AG103" i="23"/>
  <c r="Z104" i="23"/>
  <c r="AA104" i="23"/>
  <c r="AB104" i="23"/>
  <c r="AE104" i="23"/>
  <c r="AF104" i="23"/>
  <c r="AG104" i="23"/>
  <c r="Z105" i="23"/>
  <c r="AA105" i="23"/>
  <c r="AB105" i="23"/>
  <c r="AE105" i="23"/>
  <c r="AF105" i="23"/>
  <c r="AG105" i="23"/>
  <c r="Z106" i="23"/>
  <c r="AA106" i="23"/>
  <c r="AB106" i="23"/>
  <c r="AE106" i="23"/>
  <c r="AF106" i="23"/>
  <c r="AG106" i="23"/>
  <c r="Z107" i="23"/>
  <c r="AA107" i="23"/>
  <c r="AB107" i="23"/>
  <c r="AE107" i="23"/>
  <c r="AF107" i="23"/>
  <c r="AG107" i="23"/>
  <c r="Z108" i="23"/>
  <c r="AA108" i="23"/>
  <c r="AB108" i="23"/>
  <c r="AE108" i="23"/>
  <c r="AF108" i="23"/>
  <c r="AG108" i="23"/>
  <c r="Z109" i="23"/>
  <c r="AA109" i="23"/>
  <c r="AB109" i="23"/>
  <c r="AE109" i="23"/>
  <c r="AF109" i="23"/>
  <c r="AG109" i="23"/>
  <c r="Z110" i="23"/>
  <c r="AA110" i="23"/>
  <c r="AB110" i="23"/>
  <c r="AE110" i="23"/>
  <c r="AF110" i="23"/>
  <c r="AG110" i="23"/>
  <c r="Z111" i="23"/>
  <c r="AA111" i="23"/>
  <c r="AB111" i="23"/>
  <c r="AE111" i="23"/>
  <c r="AF111" i="23"/>
  <c r="AG111" i="23"/>
  <c r="Z112" i="23"/>
  <c r="AA112" i="23"/>
  <c r="AB112" i="23"/>
  <c r="AE112" i="23"/>
  <c r="AF112" i="23"/>
  <c r="AG112" i="23"/>
  <c r="Z113" i="23"/>
  <c r="AA113" i="23"/>
  <c r="AB113" i="23"/>
  <c r="AE113" i="23"/>
  <c r="AF113" i="23"/>
  <c r="AG113" i="23"/>
  <c r="Z114" i="23"/>
  <c r="AA114" i="23"/>
  <c r="AB114" i="23"/>
  <c r="AE114" i="23"/>
  <c r="AF114" i="23"/>
  <c r="AG114" i="23"/>
  <c r="Z115" i="23"/>
  <c r="AA115" i="23"/>
  <c r="AB115" i="23"/>
  <c r="AE115" i="23"/>
  <c r="AF115" i="23"/>
  <c r="AG115" i="23"/>
  <c r="Z116" i="23"/>
  <c r="AA116" i="23"/>
  <c r="AB116" i="23"/>
  <c r="AE116" i="23"/>
  <c r="AF116" i="23"/>
  <c r="AG116" i="23"/>
  <c r="Z117" i="23"/>
  <c r="AA117" i="23"/>
  <c r="AB117" i="23"/>
  <c r="AE117" i="23"/>
  <c r="AF117" i="23"/>
  <c r="AG117" i="23"/>
  <c r="Z118" i="23"/>
  <c r="AA118" i="23"/>
  <c r="AB118" i="23"/>
  <c r="AE118" i="23"/>
  <c r="AF118" i="23"/>
  <c r="AG118" i="23"/>
  <c r="Z119" i="23"/>
  <c r="AA119" i="23"/>
  <c r="AB119" i="23"/>
  <c r="AE119" i="23"/>
  <c r="AF119" i="23"/>
  <c r="AG119" i="23"/>
  <c r="Z120" i="23"/>
  <c r="AA120" i="23"/>
  <c r="AB120" i="23"/>
  <c r="AE120" i="23"/>
  <c r="AF120" i="23"/>
  <c r="AG120" i="23"/>
  <c r="Z121" i="23"/>
  <c r="AA121" i="23"/>
  <c r="AB121" i="23"/>
  <c r="AE121" i="23"/>
  <c r="AF121" i="23"/>
  <c r="AG121" i="23"/>
  <c r="Z122" i="23"/>
  <c r="AA122" i="23"/>
  <c r="AB122" i="23"/>
  <c r="AE122" i="23"/>
  <c r="AF122" i="23"/>
  <c r="AG122" i="23"/>
  <c r="Z123" i="23"/>
  <c r="AA123" i="23"/>
  <c r="AB123" i="23"/>
  <c r="AE123" i="23"/>
  <c r="AF123" i="23"/>
  <c r="AG123" i="23"/>
  <c r="Z124" i="23"/>
  <c r="AA124" i="23"/>
  <c r="AB124" i="23"/>
  <c r="AE124" i="23"/>
  <c r="AF124" i="23"/>
  <c r="AG124" i="23"/>
  <c r="Z125" i="23"/>
  <c r="AA125" i="23"/>
  <c r="AB125" i="23"/>
  <c r="AE125" i="23"/>
  <c r="AF125" i="23"/>
  <c r="AG125" i="23"/>
  <c r="Z126" i="23"/>
  <c r="AA126" i="23"/>
  <c r="AB126" i="23"/>
  <c r="AE126" i="23"/>
  <c r="AF126" i="23"/>
  <c r="AG126" i="23"/>
  <c r="Z127" i="23"/>
  <c r="AA127" i="23"/>
  <c r="AB127" i="23"/>
  <c r="AE127" i="23"/>
  <c r="AF127" i="23"/>
  <c r="AG127" i="23"/>
  <c r="Z128" i="23"/>
  <c r="AA128" i="23"/>
  <c r="AB128" i="23"/>
  <c r="AE128" i="23"/>
  <c r="AF128" i="23"/>
  <c r="AG128" i="23"/>
  <c r="Z129" i="23"/>
  <c r="AA129" i="23"/>
  <c r="AB129" i="23"/>
  <c r="AE129" i="23"/>
  <c r="AF129" i="23"/>
  <c r="AG129" i="23"/>
  <c r="Z130" i="23"/>
  <c r="AA130" i="23"/>
  <c r="AB130" i="23"/>
  <c r="AE130" i="23"/>
  <c r="AF130" i="23"/>
  <c r="AG130" i="23"/>
  <c r="Z131" i="23"/>
  <c r="AA131" i="23"/>
  <c r="AB131" i="23"/>
  <c r="AE131" i="23"/>
  <c r="AF131" i="23"/>
  <c r="AG131" i="23"/>
  <c r="Z132" i="23"/>
  <c r="AA132" i="23"/>
  <c r="AB132" i="23"/>
  <c r="AE132" i="23"/>
  <c r="AF132" i="23"/>
  <c r="AG132" i="23"/>
  <c r="Z133" i="23"/>
  <c r="AA133" i="23"/>
  <c r="AB133" i="23"/>
  <c r="AE133" i="23"/>
  <c r="AF133" i="23"/>
  <c r="AG133" i="23"/>
  <c r="Z134" i="23"/>
  <c r="AA134" i="23"/>
  <c r="AB134" i="23"/>
  <c r="AE134" i="23"/>
  <c r="AF134" i="23"/>
  <c r="AG134" i="23"/>
  <c r="Z135" i="23"/>
  <c r="AA135" i="23"/>
  <c r="AB135" i="23"/>
  <c r="AE135" i="23"/>
  <c r="AF135" i="23"/>
  <c r="AG135" i="23"/>
  <c r="Z136" i="23"/>
  <c r="AA136" i="23"/>
  <c r="AB136" i="23"/>
  <c r="AE136" i="23"/>
  <c r="AF136" i="23"/>
  <c r="AG136" i="23"/>
  <c r="Z137" i="23"/>
  <c r="AA137" i="23"/>
  <c r="AB137" i="23"/>
  <c r="AE137" i="23"/>
  <c r="AF137" i="23"/>
  <c r="AG137" i="23"/>
  <c r="Z138" i="23"/>
  <c r="AA138" i="23"/>
  <c r="AB138" i="23"/>
  <c r="AE138" i="23"/>
  <c r="AF138" i="23"/>
  <c r="AG138" i="23"/>
  <c r="Z139" i="23"/>
  <c r="AA139" i="23"/>
  <c r="AB139" i="23"/>
  <c r="AE139" i="23"/>
  <c r="AF139" i="23"/>
  <c r="AG139" i="23"/>
  <c r="Z140" i="23"/>
  <c r="AA140" i="23"/>
  <c r="AB140" i="23"/>
  <c r="AE140" i="23"/>
  <c r="AF140" i="23"/>
  <c r="AG140" i="23"/>
  <c r="Z141" i="23"/>
  <c r="AA141" i="23"/>
  <c r="AB141" i="23"/>
  <c r="AE141" i="23"/>
  <c r="AF141" i="23"/>
  <c r="AG141" i="23"/>
  <c r="Z142" i="23"/>
  <c r="AA142" i="23"/>
  <c r="AB142" i="23"/>
  <c r="AE142" i="23"/>
  <c r="AF142" i="23"/>
  <c r="AG142" i="23"/>
  <c r="AF13" i="23"/>
  <c r="AG13" i="23"/>
  <c r="AA13" i="23"/>
  <c r="AB13" i="23"/>
  <c r="AE13" i="23"/>
  <c r="Z13" i="23"/>
  <c r="U14" i="23"/>
  <c r="V14" i="23"/>
  <c r="W14" i="23"/>
  <c r="U15" i="23"/>
  <c r="V15" i="23"/>
  <c r="W15" i="23"/>
  <c r="U16" i="23"/>
  <c r="V16" i="23"/>
  <c r="W16" i="23"/>
  <c r="U17" i="23"/>
  <c r="V17" i="23"/>
  <c r="W17" i="23"/>
  <c r="U18" i="23"/>
  <c r="V18" i="23"/>
  <c r="W18" i="23"/>
  <c r="U19" i="23"/>
  <c r="V19" i="23"/>
  <c r="W19" i="23"/>
  <c r="U20" i="23"/>
  <c r="V20" i="23"/>
  <c r="W20" i="23"/>
  <c r="U21" i="23"/>
  <c r="V21" i="23"/>
  <c r="W21" i="23"/>
  <c r="U22" i="23"/>
  <c r="V22" i="23"/>
  <c r="W22" i="23"/>
  <c r="U23" i="23"/>
  <c r="V23" i="23"/>
  <c r="W23" i="23"/>
  <c r="U24" i="23"/>
  <c r="V24" i="23"/>
  <c r="W24" i="23"/>
  <c r="U25" i="23"/>
  <c r="V25" i="23"/>
  <c r="W25" i="23"/>
  <c r="U26" i="23"/>
  <c r="V26" i="23"/>
  <c r="W26" i="23"/>
  <c r="U27" i="23"/>
  <c r="V27" i="23"/>
  <c r="W27" i="23"/>
  <c r="U28" i="23"/>
  <c r="V28" i="23"/>
  <c r="W28" i="23"/>
  <c r="U29" i="23"/>
  <c r="V29" i="23"/>
  <c r="W29" i="23"/>
  <c r="U30" i="23"/>
  <c r="V30" i="23"/>
  <c r="W30" i="23"/>
  <c r="U31" i="23"/>
  <c r="V31" i="23"/>
  <c r="W31" i="23"/>
  <c r="U32" i="23"/>
  <c r="V32" i="23"/>
  <c r="W32" i="23"/>
  <c r="U33" i="23"/>
  <c r="V33" i="23"/>
  <c r="W33" i="23"/>
  <c r="U34" i="23"/>
  <c r="V34" i="23"/>
  <c r="W34" i="23"/>
  <c r="U35" i="23"/>
  <c r="V35" i="23"/>
  <c r="W35" i="23"/>
  <c r="U36" i="23"/>
  <c r="V36" i="23"/>
  <c r="W36" i="23"/>
  <c r="U37" i="23"/>
  <c r="V37" i="23"/>
  <c r="W37" i="23"/>
  <c r="U38" i="23"/>
  <c r="V38" i="23"/>
  <c r="W38" i="23"/>
  <c r="U39" i="23"/>
  <c r="V39" i="23"/>
  <c r="W39" i="23"/>
  <c r="U40" i="23"/>
  <c r="V40" i="23"/>
  <c r="W40" i="23"/>
  <c r="U41" i="23"/>
  <c r="V41" i="23"/>
  <c r="W41" i="23"/>
  <c r="U42" i="23"/>
  <c r="V42" i="23"/>
  <c r="W42" i="23"/>
  <c r="U43" i="23"/>
  <c r="V43" i="23"/>
  <c r="W43" i="23"/>
  <c r="U44" i="23"/>
  <c r="V44" i="23"/>
  <c r="W44" i="23"/>
  <c r="U45" i="23"/>
  <c r="V45" i="23"/>
  <c r="W45" i="23"/>
  <c r="U46" i="23"/>
  <c r="V46" i="23"/>
  <c r="W46" i="23"/>
  <c r="U47" i="23"/>
  <c r="V47" i="23"/>
  <c r="W47" i="23"/>
  <c r="U48" i="23"/>
  <c r="V48" i="23"/>
  <c r="W48" i="23"/>
  <c r="U49" i="23"/>
  <c r="V49" i="23"/>
  <c r="W49" i="23"/>
  <c r="U50" i="23"/>
  <c r="V50" i="23"/>
  <c r="W50" i="23"/>
  <c r="U51" i="23"/>
  <c r="V51" i="23"/>
  <c r="W51" i="23"/>
  <c r="U52" i="23"/>
  <c r="V52" i="23"/>
  <c r="W52" i="23"/>
  <c r="U53" i="23"/>
  <c r="V53" i="23"/>
  <c r="W53" i="23"/>
  <c r="U54" i="23"/>
  <c r="V54" i="23"/>
  <c r="W54" i="23"/>
  <c r="U55" i="23"/>
  <c r="V55" i="23"/>
  <c r="W55" i="23"/>
  <c r="U56" i="23"/>
  <c r="V56" i="23"/>
  <c r="W56" i="23"/>
  <c r="U57" i="23"/>
  <c r="V57" i="23"/>
  <c r="W57" i="23"/>
  <c r="U58" i="23"/>
  <c r="V58" i="23"/>
  <c r="W58" i="23"/>
  <c r="U59" i="23"/>
  <c r="V59" i="23"/>
  <c r="W59" i="23"/>
  <c r="U60" i="23"/>
  <c r="V60" i="23"/>
  <c r="W60" i="23"/>
  <c r="U61" i="23"/>
  <c r="V61" i="23"/>
  <c r="W61" i="23"/>
  <c r="U62" i="23"/>
  <c r="V62" i="23"/>
  <c r="W62" i="23"/>
  <c r="U63" i="23"/>
  <c r="V63" i="23"/>
  <c r="W63" i="23"/>
  <c r="U64" i="23"/>
  <c r="V64" i="23"/>
  <c r="W64" i="23"/>
  <c r="U65" i="23"/>
  <c r="V65" i="23"/>
  <c r="W65" i="23"/>
  <c r="U66" i="23"/>
  <c r="V66" i="23"/>
  <c r="W66" i="23"/>
  <c r="U67" i="23"/>
  <c r="V67" i="23"/>
  <c r="W67" i="23"/>
  <c r="U68" i="23"/>
  <c r="V68" i="23"/>
  <c r="W68" i="23"/>
  <c r="U69" i="23"/>
  <c r="V69" i="23"/>
  <c r="W69" i="23"/>
  <c r="U70" i="23"/>
  <c r="V70" i="23"/>
  <c r="W70" i="23"/>
  <c r="U71" i="23"/>
  <c r="V71" i="23"/>
  <c r="W71" i="23"/>
  <c r="U72" i="23"/>
  <c r="V72" i="23"/>
  <c r="W72" i="23"/>
  <c r="U73" i="23"/>
  <c r="V73" i="23"/>
  <c r="W73" i="23"/>
  <c r="U74" i="23"/>
  <c r="V74" i="23"/>
  <c r="W74" i="23"/>
  <c r="U75" i="23"/>
  <c r="V75" i="23"/>
  <c r="W75" i="23"/>
  <c r="U76" i="23"/>
  <c r="V76" i="23"/>
  <c r="W76" i="23"/>
  <c r="U77" i="23"/>
  <c r="V77" i="23"/>
  <c r="W77" i="23"/>
  <c r="U78" i="23"/>
  <c r="V78" i="23"/>
  <c r="W78" i="23"/>
  <c r="U79" i="23"/>
  <c r="V79" i="23"/>
  <c r="W79" i="23"/>
  <c r="U80" i="23"/>
  <c r="V80" i="23"/>
  <c r="W80" i="23"/>
  <c r="U81" i="23"/>
  <c r="V81" i="23"/>
  <c r="W81" i="23"/>
  <c r="U82" i="23"/>
  <c r="V82" i="23"/>
  <c r="W82" i="23"/>
  <c r="U83" i="23"/>
  <c r="V83" i="23"/>
  <c r="W83" i="23"/>
  <c r="U84" i="23"/>
  <c r="V84" i="23"/>
  <c r="W84" i="23"/>
  <c r="U85" i="23"/>
  <c r="V85" i="23"/>
  <c r="W85" i="23"/>
  <c r="U86" i="23"/>
  <c r="V86" i="23"/>
  <c r="W86" i="23"/>
  <c r="U87" i="23"/>
  <c r="V87" i="23"/>
  <c r="W87" i="23"/>
  <c r="U88" i="23"/>
  <c r="V88" i="23"/>
  <c r="W88" i="23"/>
  <c r="U89" i="23"/>
  <c r="V89" i="23"/>
  <c r="W89" i="23"/>
  <c r="U90" i="23"/>
  <c r="V90" i="23"/>
  <c r="W90" i="23"/>
  <c r="U91" i="23"/>
  <c r="V91" i="23"/>
  <c r="W91" i="23"/>
  <c r="U92" i="23"/>
  <c r="V92" i="23"/>
  <c r="W92" i="23"/>
  <c r="U93" i="23"/>
  <c r="V93" i="23"/>
  <c r="W93" i="23"/>
  <c r="U94" i="23"/>
  <c r="V94" i="23"/>
  <c r="W94" i="23"/>
  <c r="U95" i="23"/>
  <c r="V95" i="23"/>
  <c r="W95" i="23"/>
  <c r="U96" i="23"/>
  <c r="V96" i="23"/>
  <c r="W96" i="23"/>
  <c r="U97" i="23"/>
  <c r="V97" i="23"/>
  <c r="W97" i="23"/>
  <c r="U98" i="23"/>
  <c r="V98" i="23"/>
  <c r="W98" i="23"/>
  <c r="U99" i="23"/>
  <c r="V99" i="23"/>
  <c r="W99" i="23"/>
  <c r="U100" i="23"/>
  <c r="V100" i="23"/>
  <c r="W100" i="23"/>
  <c r="U101" i="23"/>
  <c r="V101" i="23"/>
  <c r="W101" i="23"/>
  <c r="U102" i="23"/>
  <c r="V102" i="23"/>
  <c r="W102" i="23"/>
  <c r="U103" i="23"/>
  <c r="V103" i="23"/>
  <c r="W103" i="23"/>
  <c r="U104" i="23"/>
  <c r="V104" i="23"/>
  <c r="W104" i="23"/>
  <c r="U105" i="23"/>
  <c r="V105" i="23"/>
  <c r="W105" i="23"/>
  <c r="U106" i="23"/>
  <c r="V106" i="23"/>
  <c r="W106" i="23"/>
  <c r="U107" i="23"/>
  <c r="V107" i="23"/>
  <c r="W107" i="23"/>
  <c r="U108" i="23"/>
  <c r="V108" i="23"/>
  <c r="W108" i="23"/>
  <c r="U109" i="23"/>
  <c r="V109" i="23"/>
  <c r="W109" i="23"/>
  <c r="U110" i="23"/>
  <c r="V110" i="23"/>
  <c r="W110" i="23"/>
  <c r="U111" i="23"/>
  <c r="V111" i="23"/>
  <c r="W111" i="23"/>
  <c r="U112" i="23"/>
  <c r="V112" i="23"/>
  <c r="W112" i="23"/>
  <c r="U113" i="23"/>
  <c r="V113" i="23"/>
  <c r="W113" i="23"/>
  <c r="U114" i="23"/>
  <c r="V114" i="23"/>
  <c r="W114" i="23"/>
  <c r="U115" i="23"/>
  <c r="V115" i="23"/>
  <c r="W115" i="23"/>
  <c r="U116" i="23"/>
  <c r="V116" i="23"/>
  <c r="W116" i="23"/>
  <c r="U117" i="23"/>
  <c r="V117" i="23"/>
  <c r="W117" i="23"/>
  <c r="U118" i="23"/>
  <c r="V118" i="23"/>
  <c r="W118" i="23"/>
  <c r="U119" i="23"/>
  <c r="V119" i="23"/>
  <c r="W119" i="23"/>
  <c r="U120" i="23"/>
  <c r="V120" i="23"/>
  <c r="W120" i="23"/>
  <c r="U121" i="23"/>
  <c r="V121" i="23"/>
  <c r="W121" i="23"/>
  <c r="U122" i="23"/>
  <c r="V122" i="23"/>
  <c r="W122" i="23"/>
  <c r="U123" i="23"/>
  <c r="V123" i="23"/>
  <c r="W123" i="23"/>
  <c r="U124" i="23"/>
  <c r="V124" i="23"/>
  <c r="W124" i="23"/>
  <c r="U125" i="23"/>
  <c r="V125" i="23"/>
  <c r="W125" i="23"/>
  <c r="U126" i="23"/>
  <c r="V126" i="23"/>
  <c r="W126" i="23"/>
  <c r="U127" i="23"/>
  <c r="V127" i="23"/>
  <c r="W127" i="23"/>
  <c r="U128" i="23"/>
  <c r="V128" i="23"/>
  <c r="W128" i="23"/>
  <c r="U129" i="23"/>
  <c r="V129" i="23"/>
  <c r="W129" i="23"/>
  <c r="U130" i="23"/>
  <c r="V130" i="23"/>
  <c r="W130" i="23"/>
  <c r="U131" i="23"/>
  <c r="V131" i="23"/>
  <c r="W131" i="23"/>
  <c r="U132" i="23"/>
  <c r="V132" i="23"/>
  <c r="W132" i="23"/>
  <c r="U133" i="23"/>
  <c r="V133" i="23"/>
  <c r="W133" i="23"/>
  <c r="U134" i="23"/>
  <c r="V134" i="23"/>
  <c r="W134" i="23"/>
  <c r="U135" i="23"/>
  <c r="V135" i="23"/>
  <c r="W135" i="23"/>
  <c r="U136" i="23"/>
  <c r="V136" i="23"/>
  <c r="W136" i="23"/>
  <c r="U137" i="23"/>
  <c r="V137" i="23"/>
  <c r="W137" i="23"/>
  <c r="U138" i="23"/>
  <c r="V138" i="23"/>
  <c r="W138" i="23"/>
  <c r="U139" i="23"/>
  <c r="V139" i="23"/>
  <c r="W139" i="23"/>
  <c r="U140" i="23"/>
  <c r="V140" i="23"/>
  <c r="W140" i="23"/>
  <c r="U141" i="23"/>
  <c r="V141" i="23"/>
  <c r="W141" i="23"/>
  <c r="U142" i="23"/>
  <c r="V142" i="23"/>
  <c r="W142" i="23"/>
  <c r="V13" i="23"/>
  <c r="W13" i="23"/>
  <c r="U13" i="23"/>
  <c r="P14" i="23"/>
  <c r="Q14" i="23"/>
  <c r="R14" i="23"/>
  <c r="P15" i="23"/>
  <c r="Q15" i="23"/>
  <c r="R15" i="23"/>
  <c r="P16" i="23"/>
  <c r="Q16" i="23"/>
  <c r="R16" i="23"/>
  <c r="P17" i="23"/>
  <c r="Q17" i="23"/>
  <c r="R17" i="23"/>
  <c r="P18" i="23"/>
  <c r="Q18" i="23"/>
  <c r="R18" i="23"/>
  <c r="P19" i="23"/>
  <c r="Q19" i="23"/>
  <c r="R19" i="23"/>
  <c r="P20" i="23"/>
  <c r="Q20" i="23"/>
  <c r="R20" i="23"/>
  <c r="P21" i="23"/>
  <c r="Q21" i="23"/>
  <c r="R21" i="23"/>
  <c r="P22" i="23"/>
  <c r="Q22" i="23"/>
  <c r="R22" i="23"/>
  <c r="P23" i="23"/>
  <c r="Q23" i="23"/>
  <c r="R23" i="23"/>
  <c r="P24" i="23"/>
  <c r="Q24" i="23"/>
  <c r="R24" i="23"/>
  <c r="P25" i="23"/>
  <c r="Q25" i="23"/>
  <c r="R25" i="23"/>
  <c r="P26" i="23"/>
  <c r="Q26" i="23"/>
  <c r="R26" i="23"/>
  <c r="P27" i="23"/>
  <c r="Q27" i="23"/>
  <c r="R27" i="23"/>
  <c r="P28" i="23"/>
  <c r="Q28" i="23"/>
  <c r="R28" i="23"/>
  <c r="P29" i="23"/>
  <c r="Q29" i="23"/>
  <c r="R29" i="23"/>
  <c r="P30" i="23"/>
  <c r="Q30" i="23"/>
  <c r="R30" i="23"/>
  <c r="P31" i="23"/>
  <c r="Q31" i="23"/>
  <c r="R31" i="23"/>
  <c r="P32" i="23"/>
  <c r="Q32" i="23"/>
  <c r="R32" i="23"/>
  <c r="P33" i="23"/>
  <c r="Q33" i="23"/>
  <c r="R33" i="23"/>
  <c r="P34" i="23"/>
  <c r="Q34" i="23"/>
  <c r="R34" i="23"/>
  <c r="P35" i="23"/>
  <c r="Q35" i="23"/>
  <c r="R35" i="23"/>
  <c r="P36" i="23"/>
  <c r="Q36" i="23"/>
  <c r="R36" i="23"/>
  <c r="P37" i="23"/>
  <c r="Q37" i="23"/>
  <c r="R37" i="23"/>
  <c r="P38" i="23"/>
  <c r="Q38" i="23"/>
  <c r="R38" i="23"/>
  <c r="P39" i="23"/>
  <c r="Q39" i="23"/>
  <c r="R39" i="23"/>
  <c r="P40" i="23"/>
  <c r="Q40" i="23"/>
  <c r="R40" i="23"/>
  <c r="P41" i="23"/>
  <c r="Q41" i="23"/>
  <c r="R41" i="23"/>
  <c r="P42" i="23"/>
  <c r="Q42" i="23"/>
  <c r="R42" i="23"/>
  <c r="P43" i="23"/>
  <c r="Q43" i="23"/>
  <c r="R43" i="23"/>
  <c r="P44" i="23"/>
  <c r="Q44" i="23"/>
  <c r="R44" i="23"/>
  <c r="P45" i="23"/>
  <c r="Q45" i="23"/>
  <c r="R45" i="23"/>
  <c r="P46" i="23"/>
  <c r="Q46" i="23"/>
  <c r="R46" i="23"/>
  <c r="P47" i="23"/>
  <c r="Q47" i="23"/>
  <c r="R47" i="23"/>
  <c r="P48" i="23"/>
  <c r="Q48" i="23"/>
  <c r="R48" i="23"/>
  <c r="P49" i="23"/>
  <c r="Q49" i="23"/>
  <c r="R49" i="23"/>
  <c r="P50" i="23"/>
  <c r="Q50" i="23"/>
  <c r="R50" i="23"/>
  <c r="P51" i="23"/>
  <c r="Q51" i="23"/>
  <c r="R51" i="23"/>
  <c r="P52" i="23"/>
  <c r="Q52" i="23"/>
  <c r="R52" i="23"/>
  <c r="P53" i="23"/>
  <c r="Q53" i="23"/>
  <c r="R53" i="23"/>
  <c r="P54" i="23"/>
  <c r="Q54" i="23"/>
  <c r="R54" i="23"/>
  <c r="P55" i="23"/>
  <c r="Q55" i="23"/>
  <c r="R55" i="23"/>
  <c r="P56" i="23"/>
  <c r="Q56" i="23"/>
  <c r="R56" i="23"/>
  <c r="P57" i="23"/>
  <c r="Q57" i="23"/>
  <c r="R57" i="23"/>
  <c r="P58" i="23"/>
  <c r="Q58" i="23"/>
  <c r="R58" i="23"/>
  <c r="P59" i="23"/>
  <c r="Q59" i="23"/>
  <c r="R59" i="23"/>
  <c r="P60" i="23"/>
  <c r="Q60" i="23"/>
  <c r="R60" i="23"/>
  <c r="P61" i="23"/>
  <c r="Q61" i="23"/>
  <c r="R61" i="23"/>
  <c r="P62" i="23"/>
  <c r="Q62" i="23"/>
  <c r="R62" i="23"/>
  <c r="P63" i="23"/>
  <c r="Q63" i="23"/>
  <c r="R63" i="23"/>
  <c r="P64" i="23"/>
  <c r="Q64" i="23"/>
  <c r="R64" i="23"/>
  <c r="P65" i="23"/>
  <c r="Q65" i="23"/>
  <c r="R65" i="23"/>
  <c r="P66" i="23"/>
  <c r="Q66" i="23"/>
  <c r="R66" i="23"/>
  <c r="P67" i="23"/>
  <c r="Q67" i="23"/>
  <c r="R67" i="23"/>
  <c r="P68" i="23"/>
  <c r="Q68" i="23"/>
  <c r="R68" i="23"/>
  <c r="P69" i="23"/>
  <c r="Q69" i="23"/>
  <c r="R69" i="23"/>
  <c r="P70" i="23"/>
  <c r="Q70" i="23"/>
  <c r="R70" i="23"/>
  <c r="P71" i="23"/>
  <c r="Q71" i="23"/>
  <c r="R71" i="23"/>
  <c r="P72" i="23"/>
  <c r="Q72" i="23"/>
  <c r="R72" i="23"/>
  <c r="P73" i="23"/>
  <c r="Q73" i="23"/>
  <c r="R73" i="23"/>
  <c r="P74" i="23"/>
  <c r="Q74" i="23"/>
  <c r="R74" i="23"/>
  <c r="P75" i="23"/>
  <c r="Q75" i="23"/>
  <c r="R75" i="23"/>
  <c r="P76" i="23"/>
  <c r="Q76" i="23"/>
  <c r="R76" i="23"/>
  <c r="P77" i="23"/>
  <c r="Q77" i="23"/>
  <c r="R77" i="23"/>
  <c r="P78" i="23"/>
  <c r="Q78" i="23"/>
  <c r="R78" i="23"/>
  <c r="P79" i="23"/>
  <c r="Q79" i="23"/>
  <c r="R79" i="23"/>
  <c r="P80" i="23"/>
  <c r="Q80" i="23"/>
  <c r="R80" i="23"/>
  <c r="P81" i="23"/>
  <c r="Q81" i="23"/>
  <c r="R81" i="23"/>
  <c r="P82" i="23"/>
  <c r="Q82" i="23"/>
  <c r="R82" i="23"/>
  <c r="P83" i="23"/>
  <c r="Q83" i="23"/>
  <c r="R83" i="23"/>
  <c r="P84" i="23"/>
  <c r="Q84" i="23"/>
  <c r="R84" i="23"/>
  <c r="P85" i="23"/>
  <c r="Q85" i="23"/>
  <c r="R85" i="23"/>
  <c r="P86" i="23"/>
  <c r="Q86" i="23"/>
  <c r="R86" i="23"/>
  <c r="P87" i="23"/>
  <c r="Q87" i="23"/>
  <c r="R87" i="23"/>
  <c r="P88" i="23"/>
  <c r="Q88" i="23"/>
  <c r="R88" i="23"/>
  <c r="P89" i="23"/>
  <c r="Q89" i="23"/>
  <c r="R89" i="23"/>
  <c r="P90" i="23"/>
  <c r="Q90" i="23"/>
  <c r="R90" i="23"/>
  <c r="P91" i="23"/>
  <c r="Q91" i="23"/>
  <c r="R91" i="23"/>
  <c r="P92" i="23"/>
  <c r="Q92" i="23"/>
  <c r="R92" i="23"/>
  <c r="P93" i="23"/>
  <c r="Q93" i="23"/>
  <c r="R93" i="23"/>
  <c r="P94" i="23"/>
  <c r="Q94" i="23"/>
  <c r="R94" i="23"/>
  <c r="P95" i="23"/>
  <c r="Q95" i="23"/>
  <c r="R95" i="23"/>
  <c r="P96" i="23"/>
  <c r="Q96" i="23"/>
  <c r="R96" i="23"/>
  <c r="P97" i="23"/>
  <c r="Q97" i="23"/>
  <c r="R97" i="23"/>
  <c r="P98" i="23"/>
  <c r="Q98" i="23"/>
  <c r="R98" i="23"/>
  <c r="P99" i="23"/>
  <c r="Q99" i="23"/>
  <c r="R99" i="23"/>
  <c r="P100" i="23"/>
  <c r="Q100" i="23"/>
  <c r="R100" i="23"/>
  <c r="P101" i="23"/>
  <c r="Q101" i="23"/>
  <c r="R101" i="23"/>
  <c r="P102" i="23"/>
  <c r="Q102" i="23"/>
  <c r="R102" i="23"/>
  <c r="P103" i="23"/>
  <c r="Q103" i="23"/>
  <c r="R103" i="23"/>
  <c r="P104" i="23"/>
  <c r="Q104" i="23"/>
  <c r="R104" i="23"/>
  <c r="P105" i="23"/>
  <c r="Q105" i="23"/>
  <c r="R105" i="23"/>
  <c r="P106" i="23"/>
  <c r="Q106" i="23"/>
  <c r="R106" i="23"/>
  <c r="P107" i="23"/>
  <c r="Q107" i="23"/>
  <c r="R107" i="23"/>
  <c r="P108" i="23"/>
  <c r="Q108" i="23"/>
  <c r="R108" i="23"/>
  <c r="P109" i="23"/>
  <c r="Q109" i="23"/>
  <c r="R109" i="23"/>
  <c r="P110" i="23"/>
  <c r="Q110" i="23"/>
  <c r="R110" i="23"/>
  <c r="P111" i="23"/>
  <c r="Q111" i="23"/>
  <c r="R111" i="23"/>
  <c r="P112" i="23"/>
  <c r="Q112" i="23"/>
  <c r="R112" i="23"/>
  <c r="P113" i="23"/>
  <c r="Q113" i="23"/>
  <c r="R113" i="23"/>
  <c r="P114" i="23"/>
  <c r="Q114" i="23"/>
  <c r="R114" i="23"/>
  <c r="P115" i="23"/>
  <c r="Q115" i="23"/>
  <c r="R115" i="23"/>
  <c r="P116" i="23"/>
  <c r="Q116" i="23"/>
  <c r="R116" i="23"/>
  <c r="P117" i="23"/>
  <c r="Q117" i="23"/>
  <c r="R117" i="23"/>
  <c r="P118" i="23"/>
  <c r="Q118" i="23"/>
  <c r="R118" i="23"/>
  <c r="P119" i="23"/>
  <c r="Q119" i="23"/>
  <c r="R119" i="23"/>
  <c r="P120" i="23"/>
  <c r="Q120" i="23"/>
  <c r="R120" i="23"/>
  <c r="P121" i="23"/>
  <c r="Q121" i="23"/>
  <c r="R121" i="23"/>
  <c r="P122" i="23"/>
  <c r="Q122" i="23"/>
  <c r="R122" i="23"/>
  <c r="P123" i="23"/>
  <c r="Q123" i="23"/>
  <c r="R123" i="23"/>
  <c r="P124" i="23"/>
  <c r="Q124" i="23"/>
  <c r="R124" i="23"/>
  <c r="P125" i="23"/>
  <c r="Q125" i="23"/>
  <c r="R125" i="23"/>
  <c r="P126" i="23"/>
  <c r="Q126" i="23"/>
  <c r="R126" i="23"/>
  <c r="P127" i="23"/>
  <c r="Q127" i="23"/>
  <c r="R127" i="23"/>
  <c r="P128" i="23"/>
  <c r="Q128" i="23"/>
  <c r="R128" i="23"/>
  <c r="P129" i="23"/>
  <c r="Q129" i="23"/>
  <c r="R129" i="23"/>
  <c r="P130" i="23"/>
  <c r="Q130" i="23"/>
  <c r="R130" i="23"/>
  <c r="P131" i="23"/>
  <c r="Q131" i="23"/>
  <c r="R131" i="23"/>
  <c r="P132" i="23"/>
  <c r="Q132" i="23"/>
  <c r="R132" i="23"/>
  <c r="P133" i="23"/>
  <c r="Q133" i="23"/>
  <c r="R133" i="23"/>
  <c r="P134" i="23"/>
  <c r="Q134" i="23"/>
  <c r="R134" i="23"/>
  <c r="P135" i="23"/>
  <c r="Q135" i="23"/>
  <c r="R135" i="23"/>
  <c r="P136" i="23"/>
  <c r="Q136" i="23"/>
  <c r="R136" i="23"/>
  <c r="P137" i="23"/>
  <c r="Q137" i="23"/>
  <c r="R137" i="23"/>
  <c r="P138" i="23"/>
  <c r="Q138" i="23"/>
  <c r="R138" i="23"/>
  <c r="P139" i="23"/>
  <c r="Q139" i="23"/>
  <c r="R139" i="23"/>
  <c r="P140" i="23"/>
  <c r="Q140" i="23"/>
  <c r="R140" i="23"/>
  <c r="P141" i="23"/>
  <c r="Q141" i="23"/>
  <c r="R141" i="23"/>
  <c r="P142" i="23"/>
  <c r="Q142" i="23"/>
  <c r="R142" i="23"/>
  <c r="Q13" i="23"/>
  <c r="R13" i="23"/>
  <c r="P13" i="23"/>
  <c r="K14" i="23"/>
  <c r="L14" i="23"/>
  <c r="M14" i="23"/>
  <c r="K15" i="23"/>
  <c r="L15" i="23"/>
  <c r="M15" i="23"/>
  <c r="K16" i="23"/>
  <c r="L16" i="23"/>
  <c r="M16" i="23"/>
  <c r="K17" i="23"/>
  <c r="L17" i="23"/>
  <c r="M17" i="23"/>
  <c r="K18" i="23"/>
  <c r="L18" i="23"/>
  <c r="M18" i="23"/>
  <c r="K19" i="23"/>
  <c r="L19" i="23"/>
  <c r="M19" i="23"/>
  <c r="K20" i="23"/>
  <c r="L20" i="23"/>
  <c r="M20" i="23"/>
  <c r="K21" i="23"/>
  <c r="L21" i="23"/>
  <c r="M21" i="23"/>
  <c r="K22" i="23"/>
  <c r="L22" i="23"/>
  <c r="M22" i="23"/>
  <c r="K23" i="23"/>
  <c r="L23" i="23"/>
  <c r="M23" i="23"/>
  <c r="K24" i="23"/>
  <c r="L24" i="23"/>
  <c r="M24" i="23"/>
  <c r="K25" i="23"/>
  <c r="L25" i="23"/>
  <c r="M25" i="23"/>
  <c r="K26" i="23"/>
  <c r="L26" i="23"/>
  <c r="M26" i="23"/>
  <c r="K27" i="23"/>
  <c r="L27" i="23"/>
  <c r="M27" i="23"/>
  <c r="K28" i="23"/>
  <c r="L28" i="23"/>
  <c r="M28" i="23"/>
  <c r="K29" i="23"/>
  <c r="L29" i="23"/>
  <c r="M29" i="23"/>
  <c r="K30" i="23"/>
  <c r="L30" i="23"/>
  <c r="M30" i="23"/>
  <c r="K31" i="23"/>
  <c r="L31" i="23"/>
  <c r="M31" i="23"/>
  <c r="K32" i="23"/>
  <c r="L32" i="23"/>
  <c r="M32" i="23"/>
  <c r="K33" i="23"/>
  <c r="L33" i="23"/>
  <c r="M33" i="23"/>
  <c r="K34" i="23"/>
  <c r="L34" i="23"/>
  <c r="M34" i="23"/>
  <c r="K35" i="23"/>
  <c r="L35" i="23"/>
  <c r="M35" i="23"/>
  <c r="K36" i="23"/>
  <c r="L36" i="23"/>
  <c r="M36" i="23"/>
  <c r="K37" i="23"/>
  <c r="L37" i="23"/>
  <c r="M37" i="23"/>
  <c r="K38" i="23"/>
  <c r="L38" i="23"/>
  <c r="M38" i="23"/>
  <c r="K39" i="23"/>
  <c r="L39" i="23"/>
  <c r="M39" i="23"/>
  <c r="K40" i="23"/>
  <c r="L40" i="23"/>
  <c r="M40" i="23"/>
  <c r="K41" i="23"/>
  <c r="L41" i="23"/>
  <c r="M41" i="23"/>
  <c r="K42" i="23"/>
  <c r="L42" i="23"/>
  <c r="M42" i="23"/>
  <c r="K43" i="23"/>
  <c r="L43" i="23"/>
  <c r="M43" i="23"/>
  <c r="K44" i="23"/>
  <c r="L44" i="23"/>
  <c r="M44" i="23"/>
  <c r="K45" i="23"/>
  <c r="L45" i="23"/>
  <c r="M45" i="23"/>
  <c r="K46" i="23"/>
  <c r="L46" i="23"/>
  <c r="M46" i="23"/>
  <c r="K47" i="23"/>
  <c r="L47" i="23"/>
  <c r="M47" i="23"/>
  <c r="K48" i="23"/>
  <c r="L48" i="23"/>
  <c r="M48" i="23"/>
  <c r="K49" i="23"/>
  <c r="L49" i="23"/>
  <c r="M49" i="23"/>
  <c r="K50" i="23"/>
  <c r="L50" i="23"/>
  <c r="M50" i="23"/>
  <c r="K51" i="23"/>
  <c r="L51" i="23"/>
  <c r="M51" i="23"/>
  <c r="K52" i="23"/>
  <c r="L52" i="23"/>
  <c r="M52" i="23"/>
  <c r="K53" i="23"/>
  <c r="L53" i="23"/>
  <c r="M53" i="23"/>
  <c r="K54" i="23"/>
  <c r="L54" i="23"/>
  <c r="M54" i="23"/>
  <c r="K55" i="23"/>
  <c r="L55" i="23"/>
  <c r="M55" i="23"/>
  <c r="K56" i="23"/>
  <c r="L56" i="23"/>
  <c r="M56" i="23"/>
  <c r="K57" i="23"/>
  <c r="L57" i="23"/>
  <c r="M57" i="23"/>
  <c r="K58" i="23"/>
  <c r="L58" i="23"/>
  <c r="M58" i="23"/>
  <c r="K59" i="23"/>
  <c r="L59" i="23"/>
  <c r="M59" i="23"/>
  <c r="K60" i="23"/>
  <c r="L60" i="23"/>
  <c r="M60" i="23"/>
  <c r="K61" i="23"/>
  <c r="L61" i="23"/>
  <c r="M61" i="23"/>
  <c r="K62" i="23"/>
  <c r="L62" i="23"/>
  <c r="M62" i="23"/>
  <c r="K63" i="23"/>
  <c r="L63" i="23"/>
  <c r="M63" i="23"/>
  <c r="K64" i="23"/>
  <c r="L64" i="23"/>
  <c r="M64" i="23"/>
  <c r="K65" i="23"/>
  <c r="L65" i="23"/>
  <c r="M65" i="23"/>
  <c r="K66" i="23"/>
  <c r="L66" i="23"/>
  <c r="M66" i="23"/>
  <c r="K67" i="23"/>
  <c r="L67" i="23"/>
  <c r="M67" i="23"/>
  <c r="K68" i="23"/>
  <c r="L68" i="23"/>
  <c r="M68" i="23"/>
  <c r="K69" i="23"/>
  <c r="L69" i="23"/>
  <c r="M69" i="23"/>
  <c r="K70" i="23"/>
  <c r="L70" i="23"/>
  <c r="M70" i="23"/>
  <c r="K71" i="23"/>
  <c r="L71" i="23"/>
  <c r="M71" i="23"/>
  <c r="K72" i="23"/>
  <c r="L72" i="23"/>
  <c r="M72" i="23"/>
  <c r="K73" i="23"/>
  <c r="L73" i="23"/>
  <c r="M73" i="23"/>
  <c r="K74" i="23"/>
  <c r="L74" i="23"/>
  <c r="M74" i="23"/>
  <c r="K75" i="23"/>
  <c r="L75" i="23"/>
  <c r="M75" i="23"/>
  <c r="K76" i="23"/>
  <c r="L76" i="23"/>
  <c r="M76" i="23"/>
  <c r="K77" i="23"/>
  <c r="L77" i="23"/>
  <c r="M77" i="23"/>
  <c r="K78" i="23"/>
  <c r="L78" i="23"/>
  <c r="M78" i="23"/>
  <c r="K79" i="23"/>
  <c r="L79" i="23"/>
  <c r="M79" i="23"/>
  <c r="K80" i="23"/>
  <c r="L80" i="23"/>
  <c r="M80" i="23"/>
  <c r="K81" i="23"/>
  <c r="L81" i="23"/>
  <c r="M81" i="23"/>
  <c r="K82" i="23"/>
  <c r="L82" i="23"/>
  <c r="M82" i="23"/>
  <c r="K83" i="23"/>
  <c r="L83" i="23"/>
  <c r="M83" i="23"/>
  <c r="K84" i="23"/>
  <c r="L84" i="23"/>
  <c r="M84" i="23"/>
  <c r="K85" i="23"/>
  <c r="L85" i="23"/>
  <c r="M85" i="23"/>
  <c r="K86" i="23"/>
  <c r="L86" i="23"/>
  <c r="M86" i="23"/>
  <c r="K87" i="23"/>
  <c r="L87" i="23"/>
  <c r="M87" i="23"/>
  <c r="K88" i="23"/>
  <c r="L88" i="23"/>
  <c r="M88" i="23"/>
  <c r="K89" i="23"/>
  <c r="L89" i="23"/>
  <c r="M89" i="23"/>
  <c r="K90" i="23"/>
  <c r="L90" i="23"/>
  <c r="M90" i="23"/>
  <c r="K91" i="23"/>
  <c r="L91" i="23"/>
  <c r="M91" i="23"/>
  <c r="K92" i="23"/>
  <c r="L92" i="23"/>
  <c r="M92" i="23"/>
  <c r="K93" i="23"/>
  <c r="L93" i="23"/>
  <c r="M93" i="23"/>
  <c r="K94" i="23"/>
  <c r="L94" i="23"/>
  <c r="M94" i="23"/>
  <c r="K95" i="23"/>
  <c r="L95" i="23"/>
  <c r="M95" i="23"/>
  <c r="K96" i="23"/>
  <c r="L96" i="23"/>
  <c r="M96" i="23"/>
  <c r="K97" i="23"/>
  <c r="L97" i="23"/>
  <c r="M97" i="23"/>
  <c r="K98" i="23"/>
  <c r="L98" i="23"/>
  <c r="M98" i="23"/>
  <c r="K99" i="23"/>
  <c r="L99" i="23"/>
  <c r="M99" i="23"/>
  <c r="K100" i="23"/>
  <c r="L100" i="23"/>
  <c r="M100" i="23"/>
  <c r="K101" i="23"/>
  <c r="L101" i="23"/>
  <c r="M101" i="23"/>
  <c r="K102" i="23"/>
  <c r="L102" i="23"/>
  <c r="M102" i="23"/>
  <c r="K103" i="23"/>
  <c r="L103" i="23"/>
  <c r="M103" i="23"/>
  <c r="K104" i="23"/>
  <c r="L104" i="23"/>
  <c r="M104" i="23"/>
  <c r="K105" i="23"/>
  <c r="L105" i="23"/>
  <c r="M105" i="23"/>
  <c r="K106" i="23"/>
  <c r="L106" i="23"/>
  <c r="M106" i="23"/>
  <c r="K107" i="23"/>
  <c r="L107" i="23"/>
  <c r="M107" i="23"/>
  <c r="K108" i="23"/>
  <c r="L108" i="23"/>
  <c r="M108" i="23"/>
  <c r="K109" i="23"/>
  <c r="L109" i="23"/>
  <c r="M109" i="23"/>
  <c r="K110" i="23"/>
  <c r="L110" i="23"/>
  <c r="M110" i="23"/>
  <c r="K111" i="23"/>
  <c r="L111" i="23"/>
  <c r="M111" i="23"/>
  <c r="K112" i="23"/>
  <c r="L112" i="23"/>
  <c r="M112" i="23"/>
  <c r="K113" i="23"/>
  <c r="L113" i="23"/>
  <c r="M113" i="23"/>
  <c r="K114" i="23"/>
  <c r="L114" i="23"/>
  <c r="M114" i="23"/>
  <c r="K115" i="23"/>
  <c r="L115" i="23"/>
  <c r="M115" i="23"/>
  <c r="K116" i="23"/>
  <c r="L116" i="23"/>
  <c r="M116" i="23"/>
  <c r="K117" i="23"/>
  <c r="L117" i="23"/>
  <c r="M117" i="23"/>
  <c r="K118" i="23"/>
  <c r="L118" i="23"/>
  <c r="M118" i="23"/>
  <c r="K119" i="23"/>
  <c r="L119" i="23"/>
  <c r="M119" i="23"/>
  <c r="K120" i="23"/>
  <c r="L120" i="23"/>
  <c r="M120" i="23"/>
  <c r="K121" i="23"/>
  <c r="L121" i="23"/>
  <c r="M121" i="23"/>
  <c r="K122" i="23"/>
  <c r="L122" i="23"/>
  <c r="M122" i="23"/>
  <c r="K123" i="23"/>
  <c r="L123" i="23"/>
  <c r="M123" i="23"/>
  <c r="K124" i="23"/>
  <c r="L124" i="23"/>
  <c r="M124" i="23"/>
  <c r="K125" i="23"/>
  <c r="L125" i="23"/>
  <c r="M125" i="23"/>
  <c r="K126" i="23"/>
  <c r="L126" i="23"/>
  <c r="M126" i="23"/>
  <c r="K127" i="23"/>
  <c r="L127" i="23"/>
  <c r="M127" i="23"/>
  <c r="K128" i="23"/>
  <c r="L128" i="23"/>
  <c r="M128" i="23"/>
  <c r="K129" i="23"/>
  <c r="L129" i="23"/>
  <c r="M129" i="23"/>
  <c r="K130" i="23"/>
  <c r="L130" i="23"/>
  <c r="M130" i="23"/>
  <c r="K131" i="23"/>
  <c r="L131" i="23"/>
  <c r="M131" i="23"/>
  <c r="K132" i="23"/>
  <c r="L132" i="23"/>
  <c r="M132" i="23"/>
  <c r="K133" i="23"/>
  <c r="L133" i="23"/>
  <c r="M133" i="23"/>
  <c r="K134" i="23"/>
  <c r="L134" i="23"/>
  <c r="M134" i="23"/>
  <c r="K135" i="23"/>
  <c r="L135" i="23"/>
  <c r="M135" i="23"/>
  <c r="K136" i="23"/>
  <c r="L136" i="23"/>
  <c r="M136" i="23"/>
  <c r="K137" i="23"/>
  <c r="L137" i="23"/>
  <c r="M137" i="23"/>
  <c r="K138" i="23"/>
  <c r="L138" i="23"/>
  <c r="M138" i="23"/>
  <c r="K139" i="23"/>
  <c r="L139" i="23"/>
  <c r="M139" i="23"/>
  <c r="K140" i="23"/>
  <c r="L140" i="23"/>
  <c r="M140" i="23"/>
  <c r="K141" i="23"/>
  <c r="L141" i="23"/>
  <c r="M141" i="23"/>
  <c r="K142" i="23"/>
  <c r="L142" i="23"/>
  <c r="M142" i="23"/>
  <c r="L13" i="23"/>
  <c r="M13" i="23"/>
  <c r="K13" i="23"/>
  <c r="F14" i="23"/>
  <c r="G14" i="23"/>
  <c r="H14" i="23"/>
  <c r="F15" i="23"/>
  <c r="G15" i="23"/>
  <c r="H15" i="23"/>
  <c r="F16" i="23"/>
  <c r="G16" i="23"/>
  <c r="H16" i="23"/>
  <c r="F17" i="23"/>
  <c r="G17" i="23"/>
  <c r="H17" i="23"/>
  <c r="F18" i="23"/>
  <c r="G18" i="23"/>
  <c r="H18" i="23"/>
  <c r="F19" i="23"/>
  <c r="G19" i="23"/>
  <c r="H19" i="23"/>
  <c r="F20" i="23"/>
  <c r="G20" i="23"/>
  <c r="H20" i="23"/>
  <c r="F21" i="23"/>
  <c r="G21" i="23"/>
  <c r="H21" i="23"/>
  <c r="F22" i="23"/>
  <c r="G22" i="23"/>
  <c r="H22" i="23"/>
  <c r="F23" i="23"/>
  <c r="G23" i="23"/>
  <c r="H23" i="23"/>
  <c r="F24" i="23"/>
  <c r="G24" i="23"/>
  <c r="H24" i="23"/>
  <c r="F25" i="23"/>
  <c r="G25" i="23"/>
  <c r="H25" i="23"/>
  <c r="F26" i="23"/>
  <c r="G26" i="23"/>
  <c r="H26" i="23"/>
  <c r="F27" i="23"/>
  <c r="G27" i="23"/>
  <c r="H27" i="23"/>
  <c r="F28" i="23"/>
  <c r="G28" i="23"/>
  <c r="H28" i="23"/>
  <c r="F29" i="23"/>
  <c r="G29" i="23"/>
  <c r="H29" i="23"/>
  <c r="F30" i="23"/>
  <c r="G30" i="23"/>
  <c r="H30" i="23"/>
  <c r="F31" i="23"/>
  <c r="G31" i="23"/>
  <c r="H31" i="23"/>
  <c r="F32" i="23"/>
  <c r="G32" i="23"/>
  <c r="H32" i="23"/>
  <c r="F33" i="23"/>
  <c r="G33" i="23"/>
  <c r="H33" i="23"/>
  <c r="F34" i="23"/>
  <c r="G34" i="23"/>
  <c r="H34" i="23"/>
  <c r="F35" i="23"/>
  <c r="G35" i="23"/>
  <c r="H35" i="23"/>
  <c r="F36" i="23"/>
  <c r="G36" i="23"/>
  <c r="H36" i="23"/>
  <c r="F37" i="23"/>
  <c r="G37" i="23"/>
  <c r="H37" i="23"/>
  <c r="F38" i="23"/>
  <c r="G38" i="23"/>
  <c r="H38" i="23"/>
  <c r="F39" i="23"/>
  <c r="G39" i="23"/>
  <c r="H39" i="23"/>
  <c r="F40" i="23"/>
  <c r="G40" i="23"/>
  <c r="H40" i="23"/>
  <c r="F41" i="23"/>
  <c r="G41" i="23"/>
  <c r="H41" i="23"/>
  <c r="F42" i="23"/>
  <c r="G42" i="23"/>
  <c r="H42" i="23"/>
  <c r="F43" i="23"/>
  <c r="G43" i="23"/>
  <c r="H43" i="23"/>
  <c r="F44" i="23"/>
  <c r="G44" i="23"/>
  <c r="H44" i="23"/>
  <c r="F45" i="23"/>
  <c r="G45" i="23"/>
  <c r="H45" i="23"/>
  <c r="F46" i="23"/>
  <c r="G46" i="23"/>
  <c r="H46" i="23"/>
  <c r="F47" i="23"/>
  <c r="G47" i="23"/>
  <c r="H47" i="23"/>
  <c r="F48" i="23"/>
  <c r="G48" i="23"/>
  <c r="H48" i="23"/>
  <c r="F49" i="23"/>
  <c r="G49" i="23"/>
  <c r="H49" i="23"/>
  <c r="F50" i="23"/>
  <c r="G50" i="23"/>
  <c r="H50" i="23"/>
  <c r="F51" i="23"/>
  <c r="G51" i="23"/>
  <c r="H51" i="23"/>
  <c r="F52" i="23"/>
  <c r="G52" i="23"/>
  <c r="H52" i="23"/>
  <c r="F53" i="23"/>
  <c r="G53" i="23"/>
  <c r="H53" i="23"/>
  <c r="F54" i="23"/>
  <c r="G54" i="23"/>
  <c r="H54" i="23"/>
  <c r="F55" i="23"/>
  <c r="G55" i="23"/>
  <c r="H55" i="23"/>
  <c r="F56" i="23"/>
  <c r="G56" i="23"/>
  <c r="H56" i="23"/>
  <c r="F57" i="23"/>
  <c r="G57" i="23"/>
  <c r="H57" i="23"/>
  <c r="F58" i="23"/>
  <c r="G58" i="23"/>
  <c r="H58" i="23"/>
  <c r="F59" i="23"/>
  <c r="G59" i="23"/>
  <c r="H59" i="23"/>
  <c r="F60" i="23"/>
  <c r="G60" i="23"/>
  <c r="H60" i="23"/>
  <c r="F61" i="23"/>
  <c r="G61" i="23"/>
  <c r="H61" i="23"/>
  <c r="F62" i="23"/>
  <c r="G62" i="23"/>
  <c r="H62" i="23"/>
  <c r="F63" i="23"/>
  <c r="G63" i="23"/>
  <c r="H63" i="23"/>
  <c r="F64" i="23"/>
  <c r="G64" i="23"/>
  <c r="H64" i="23"/>
  <c r="F65" i="23"/>
  <c r="G65" i="23"/>
  <c r="H65" i="23"/>
  <c r="F66" i="23"/>
  <c r="G66" i="23"/>
  <c r="H66" i="23"/>
  <c r="F67" i="23"/>
  <c r="G67" i="23"/>
  <c r="H67" i="23"/>
  <c r="F68" i="23"/>
  <c r="G68" i="23"/>
  <c r="H68" i="23"/>
  <c r="F69" i="23"/>
  <c r="G69" i="23"/>
  <c r="H69" i="23"/>
  <c r="F70" i="23"/>
  <c r="G70" i="23"/>
  <c r="H70" i="23"/>
  <c r="F71" i="23"/>
  <c r="G71" i="23"/>
  <c r="H71" i="23"/>
  <c r="F72" i="23"/>
  <c r="G72" i="23"/>
  <c r="H72" i="23"/>
  <c r="F73" i="23"/>
  <c r="G73" i="23"/>
  <c r="H73" i="23"/>
  <c r="F74" i="23"/>
  <c r="G74" i="23"/>
  <c r="H74" i="23"/>
  <c r="F75" i="23"/>
  <c r="G75" i="23"/>
  <c r="H75" i="23"/>
  <c r="F76" i="23"/>
  <c r="G76" i="23"/>
  <c r="H76" i="23"/>
  <c r="F77" i="23"/>
  <c r="G77" i="23"/>
  <c r="H77" i="23"/>
  <c r="F78" i="23"/>
  <c r="G78" i="23"/>
  <c r="H78" i="23"/>
  <c r="F79" i="23"/>
  <c r="G79" i="23"/>
  <c r="H79" i="23"/>
  <c r="F80" i="23"/>
  <c r="G80" i="23"/>
  <c r="H80" i="23"/>
  <c r="F81" i="23"/>
  <c r="G81" i="23"/>
  <c r="H81" i="23"/>
  <c r="F82" i="23"/>
  <c r="G82" i="23"/>
  <c r="H82" i="23"/>
  <c r="F83" i="23"/>
  <c r="G83" i="23"/>
  <c r="H83" i="23"/>
  <c r="F84" i="23"/>
  <c r="G84" i="23"/>
  <c r="H84" i="23"/>
  <c r="F85" i="23"/>
  <c r="G85" i="23"/>
  <c r="H85" i="23"/>
  <c r="F86" i="23"/>
  <c r="G86" i="23"/>
  <c r="H86" i="23"/>
  <c r="F87" i="23"/>
  <c r="G87" i="23"/>
  <c r="H87" i="23"/>
  <c r="F88" i="23"/>
  <c r="G88" i="23"/>
  <c r="H88" i="23"/>
  <c r="F89" i="23"/>
  <c r="G89" i="23"/>
  <c r="H89" i="23"/>
  <c r="F90" i="23"/>
  <c r="G90" i="23"/>
  <c r="H90" i="23"/>
  <c r="F91" i="23"/>
  <c r="G91" i="23"/>
  <c r="H91" i="23"/>
  <c r="F92" i="23"/>
  <c r="G92" i="23"/>
  <c r="H92" i="23"/>
  <c r="F93" i="23"/>
  <c r="G93" i="23"/>
  <c r="H93" i="23"/>
  <c r="F94" i="23"/>
  <c r="G94" i="23"/>
  <c r="H94" i="23"/>
  <c r="F95" i="23"/>
  <c r="G95" i="23"/>
  <c r="H95" i="23"/>
  <c r="F96" i="23"/>
  <c r="G96" i="23"/>
  <c r="H96" i="23"/>
  <c r="F97" i="23"/>
  <c r="G97" i="23"/>
  <c r="H97" i="23"/>
  <c r="F98" i="23"/>
  <c r="G98" i="23"/>
  <c r="H98" i="23"/>
  <c r="F99" i="23"/>
  <c r="G99" i="23"/>
  <c r="H99" i="23"/>
  <c r="F100" i="23"/>
  <c r="G100" i="23"/>
  <c r="H100" i="23"/>
  <c r="F101" i="23"/>
  <c r="G101" i="23"/>
  <c r="H101" i="23"/>
  <c r="F102" i="23"/>
  <c r="G102" i="23"/>
  <c r="H102" i="23"/>
  <c r="F103" i="23"/>
  <c r="G103" i="23"/>
  <c r="H103" i="23"/>
  <c r="F104" i="23"/>
  <c r="G104" i="23"/>
  <c r="H104" i="23"/>
  <c r="F105" i="23"/>
  <c r="G105" i="23"/>
  <c r="H105" i="23"/>
  <c r="F106" i="23"/>
  <c r="G106" i="23"/>
  <c r="H106" i="23"/>
  <c r="F107" i="23"/>
  <c r="G107" i="23"/>
  <c r="H107" i="23"/>
  <c r="F108" i="23"/>
  <c r="G108" i="23"/>
  <c r="H108" i="23"/>
  <c r="F109" i="23"/>
  <c r="G109" i="23"/>
  <c r="H109" i="23"/>
  <c r="F110" i="23"/>
  <c r="G110" i="23"/>
  <c r="H110" i="23"/>
  <c r="F111" i="23"/>
  <c r="G111" i="23"/>
  <c r="H111" i="23"/>
  <c r="F112" i="23"/>
  <c r="G112" i="23"/>
  <c r="H112" i="23"/>
  <c r="F113" i="23"/>
  <c r="G113" i="23"/>
  <c r="H113" i="23"/>
  <c r="F114" i="23"/>
  <c r="G114" i="23"/>
  <c r="H114" i="23"/>
  <c r="F115" i="23"/>
  <c r="G115" i="23"/>
  <c r="H115" i="23"/>
  <c r="F116" i="23"/>
  <c r="G116" i="23"/>
  <c r="H116" i="23"/>
  <c r="F117" i="23"/>
  <c r="G117" i="23"/>
  <c r="H117" i="23"/>
  <c r="F118" i="23"/>
  <c r="G118" i="23"/>
  <c r="H118" i="23"/>
  <c r="F119" i="23"/>
  <c r="G119" i="23"/>
  <c r="H119" i="23"/>
  <c r="F120" i="23"/>
  <c r="G120" i="23"/>
  <c r="H120" i="23"/>
  <c r="F121" i="23"/>
  <c r="G121" i="23"/>
  <c r="H121" i="23"/>
  <c r="F122" i="23"/>
  <c r="G122" i="23"/>
  <c r="H122" i="23"/>
  <c r="F123" i="23"/>
  <c r="G123" i="23"/>
  <c r="H123" i="23"/>
  <c r="F124" i="23"/>
  <c r="G124" i="23"/>
  <c r="H124" i="23"/>
  <c r="F125" i="23"/>
  <c r="G125" i="23"/>
  <c r="H125" i="23"/>
  <c r="F126" i="23"/>
  <c r="G126" i="23"/>
  <c r="H126" i="23"/>
  <c r="F127" i="23"/>
  <c r="G127" i="23"/>
  <c r="H127" i="23"/>
  <c r="F128" i="23"/>
  <c r="G128" i="23"/>
  <c r="H128" i="23"/>
  <c r="F129" i="23"/>
  <c r="G129" i="23"/>
  <c r="F130" i="23"/>
  <c r="G130" i="23"/>
  <c r="H130" i="23"/>
  <c r="F131" i="23"/>
  <c r="G131" i="23"/>
  <c r="H131" i="23"/>
  <c r="F132" i="23"/>
  <c r="G132" i="23"/>
  <c r="H132" i="23"/>
  <c r="F133" i="23"/>
  <c r="G133" i="23"/>
  <c r="H133" i="23"/>
  <c r="F134" i="23"/>
  <c r="G134" i="23"/>
  <c r="H134" i="23"/>
  <c r="F135" i="23"/>
  <c r="G135" i="23"/>
  <c r="H135" i="23"/>
  <c r="F136" i="23"/>
  <c r="G136" i="23"/>
  <c r="H136" i="23"/>
  <c r="F137" i="23"/>
  <c r="G137" i="23"/>
  <c r="F138" i="23"/>
  <c r="G138" i="23"/>
  <c r="F139" i="23"/>
  <c r="G139" i="23"/>
  <c r="H139" i="23"/>
  <c r="F140" i="23"/>
  <c r="G140" i="23"/>
  <c r="H140" i="23"/>
  <c r="F141" i="23"/>
  <c r="G141" i="23"/>
  <c r="H141" i="23"/>
  <c r="F142" i="23"/>
  <c r="G142" i="23"/>
  <c r="H142" i="23"/>
  <c r="G13" i="23"/>
  <c r="H13" i="23"/>
  <c r="F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7" i="23"/>
  <c r="E48" i="23"/>
  <c r="E49" i="23"/>
  <c r="E50" i="23"/>
  <c r="E51" i="23"/>
  <c r="E52" i="23"/>
  <c r="E53" i="23"/>
  <c r="E54" i="23"/>
  <c r="E55" i="23"/>
  <c r="E56" i="23"/>
  <c r="E57" i="23"/>
  <c r="E58" i="23"/>
  <c r="E59" i="23"/>
  <c r="E60" i="23"/>
  <c r="E61" i="23"/>
  <c r="E6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D120" i="23"/>
  <c r="D121" i="23"/>
  <c r="D122" i="23"/>
  <c r="D123" i="23"/>
  <c r="D124" i="23"/>
  <c r="D125" i="23"/>
  <c r="D126" i="23"/>
  <c r="D127" i="23"/>
  <c r="D128" i="23"/>
  <c r="D129" i="23"/>
  <c r="D130" i="23"/>
  <c r="D131" i="23"/>
  <c r="D132" i="23"/>
  <c r="D133" i="23"/>
  <c r="D134" i="23"/>
  <c r="D135" i="23"/>
  <c r="D136" i="23"/>
  <c r="D137" i="23"/>
  <c r="D138" i="23"/>
  <c r="D139" i="23"/>
  <c r="D140" i="23"/>
  <c r="D141" i="23"/>
  <c r="D142" i="23"/>
  <c r="D13" i="23"/>
  <c r="F13" i="22"/>
  <c r="A10" i="23"/>
  <c r="B10" i="23"/>
  <c r="C10" i="23"/>
  <c r="A11" i="23"/>
  <c r="B11" i="23"/>
  <c r="C11" i="23"/>
  <c r="A12" i="23"/>
  <c r="B12" i="23"/>
  <c r="C12" i="23"/>
  <c r="A13" i="23"/>
  <c r="B13" i="23"/>
  <c r="C13" i="23"/>
  <c r="A14" i="23"/>
  <c r="B14" i="23"/>
  <c r="C14" i="23"/>
  <c r="A15" i="23"/>
  <c r="B15" i="23"/>
  <c r="C15" i="23"/>
  <c r="A16" i="23"/>
  <c r="B16" i="23"/>
  <c r="C16" i="23"/>
  <c r="A17" i="23"/>
  <c r="B17" i="23"/>
  <c r="C17" i="23"/>
  <c r="A18" i="23"/>
  <c r="B18" i="23"/>
  <c r="C18" i="23"/>
  <c r="A19" i="23"/>
  <c r="B19" i="23"/>
  <c r="C19" i="23"/>
  <c r="A20" i="23"/>
  <c r="B20" i="23"/>
  <c r="C20" i="23"/>
  <c r="A21" i="23"/>
  <c r="B21" i="23"/>
  <c r="C21" i="23"/>
  <c r="A22" i="23"/>
  <c r="B22" i="23"/>
  <c r="C22" i="23"/>
  <c r="A23" i="23"/>
  <c r="B23" i="23"/>
  <c r="C23" i="23"/>
  <c r="A24" i="23"/>
  <c r="B24" i="23"/>
  <c r="C24" i="23"/>
  <c r="A25" i="23"/>
  <c r="B25" i="23"/>
  <c r="C25" i="23"/>
  <c r="A26" i="23"/>
  <c r="B26" i="23"/>
  <c r="C26" i="23"/>
  <c r="A27" i="23"/>
  <c r="B27" i="23"/>
  <c r="C27" i="23"/>
  <c r="A28" i="23"/>
  <c r="B28" i="23"/>
  <c r="C28" i="23"/>
  <c r="A29" i="23"/>
  <c r="B29" i="23"/>
  <c r="C29" i="23"/>
  <c r="A30" i="23"/>
  <c r="B30" i="23"/>
  <c r="C30" i="23"/>
  <c r="A31" i="23"/>
  <c r="B31" i="23"/>
  <c r="C31" i="23"/>
  <c r="A32" i="23"/>
  <c r="B32" i="23"/>
  <c r="C32" i="23"/>
  <c r="A33" i="23"/>
  <c r="B33" i="23"/>
  <c r="C33" i="23"/>
  <c r="A34" i="23"/>
  <c r="B34" i="23"/>
  <c r="C34" i="23"/>
  <c r="A35" i="23"/>
  <c r="B35" i="23"/>
  <c r="C35" i="23"/>
  <c r="A36" i="23"/>
  <c r="B36" i="23"/>
  <c r="C36" i="23"/>
  <c r="A37" i="23"/>
  <c r="B37" i="23"/>
  <c r="C37" i="23"/>
  <c r="A38" i="23"/>
  <c r="B38" i="23"/>
  <c r="C38" i="23"/>
  <c r="A39" i="23"/>
  <c r="B39" i="23"/>
  <c r="C39" i="23"/>
  <c r="A40" i="23"/>
  <c r="B40" i="23"/>
  <c r="C40" i="23"/>
  <c r="A41" i="23"/>
  <c r="B41" i="23"/>
  <c r="C41" i="23"/>
  <c r="A42" i="23"/>
  <c r="B42" i="23"/>
  <c r="C42" i="23"/>
  <c r="A43" i="23"/>
  <c r="B43" i="23"/>
  <c r="C43" i="23"/>
  <c r="A44" i="23"/>
  <c r="B44" i="23"/>
  <c r="C44" i="23"/>
  <c r="A45" i="23"/>
  <c r="B45" i="23"/>
  <c r="C45" i="23"/>
  <c r="A46" i="23"/>
  <c r="B46" i="23"/>
  <c r="C46" i="23"/>
  <c r="A47" i="23"/>
  <c r="B47" i="23"/>
  <c r="C47" i="23"/>
  <c r="A48" i="23"/>
  <c r="B48" i="23"/>
  <c r="C48" i="23"/>
  <c r="A49" i="23"/>
  <c r="B49" i="23"/>
  <c r="C49" i="23"/>
  <c r="A50" i="23"/>
  <c r="B50" i="23"/>
  <c r="C50" i="23"/>
  <c r="A51" i="23"/>
  <c r="B51" i="23"/>
  <c r="C51" i="23"/>
  <c r="A52" i="23"/>
  <c r="B52" i="23"/>
  <c r="C52" i="23"/>
  <c r="A53" i="23"/>
  <c r="B53" i="23"/>
  <c r="C53" i="23"/>
  <c r="A54" i="23"/>
  <c r="B54" i="23"/>
  <c r="C54" i="23"/>
  <c r="A55" i="23"/>
  <c r="B55" i="23"/>
  <c r="C55" i="23"/>
  <c r="A56" i="23"/>
  <c r="B56" i="23"/>
  <c r="C56" i="23"/>
  <c r="A57" i="23"/>
  <c r="B57" i="23"/>
  <c r="C57" i="23"/>
  <c r="A58" i="23"/>
  <c r="B58" i="23"/>
  <c r="C58" i="23"/>
  <c r="A59" i="23"/>
  <c r="B59" i="23"/>
  <c r="C59" i="23"/>
  <c r="A60" i="23"/>
  <c r="B60" i="23"/>
  <c r="C60" i="23"/>
  <c r="A61" i="23"/>
  <c r="B61" i="23"/>
  <c r="C61" i="23"/>
  <c r="A62" i="23"/>
  <c r="B62" i="23"/>
  <c r="C62" i="23"/>
  <c r="A63" i="23"/>
  <c r="B63" i="23"/>
  <c r="C63" i="23"/>
  <c r="A64" i="23"/>
  <c r="B64" i="23"/>
  <c r="C64" i="23"/>
  <c r="A65" i="23"/>
  <c r="B65" i="23"/>
  <c r="C65" i="23"/>
  <c r="A66" i="23"/>
  <c r="B66" i="23"/>
  <c r="C66" i="23"/>
  <c r="A67" i="23"/>
  <c r="B67" i="23"/>
  <c r="C67" i="23"/>
  <c r="A68" i="23"/>
  <c r="B68" i="23"/>
  <c r="C68" i="23"/>
  <c r="A69" i="23"/>
  <c r="B69" i="23"/>
  <c r="C69" i="23"/>
  <c r="A70" i="23"/>
  <c r="B70" i="23"/>
  <c r="C70" i="23"/>
  <c r="A71" i="23"/>
  <c r="B71" i="23"/>
  <c r="C71" i="23"/>
  <c r="A72" i="23"/>
  <c r="B72" i="23"/>
  <c r="C72" i="23"/>
  <c r="A73" i="23"/>
  <c r="B73" i="23"/>
  <c r="C73" i="23"/>
  <c r="A74" i="23"/>
  <c r="B74" i="23"/>
  <c r="C74" i="23"/>
  <c r="A75" i="23"/>
  <c r="B75" i="23"/>
  <c r="C75" i="23"/>
  <c r="A76" i="23"/>
  <c r="B76" i="23"/>
  <c r="C76" i="23"/>
  <c r="A77" i="23"/>
  <c r="B77" i="23"/>
  <c r="C77" i="23"/>
  <c r="A78" i="23"/>
  <c r="B78" i="23"/>
  <c r="C78" i="23"/>
  <c r="A79" i="23"/>
  <c r="B79" i="23"/>
  <c r="C79" i="23"/>
  <c r="A80" i="23"/>
  <c r="B80" i="23"/>
  <c r="C80" i="23"/>
  <c r="A81" i="23"/>
  <c r="B81" i="23"/>
  <c r="C81" i="23"/>
  <c r="A82" i="23"/>
  <c r="B82" i="23"/>
  <c r="C82" i="23"/>
  <c r="A83" i="23"/>
  <c r="B83" i="23"/>
  <c r="C83" i="23"/>
  <c r="A84" i="23"/>
  <c r="B84" i="23"/>
  <c r="C84" i="23"/>
  <c r="A85" i="23"/>
  <c r="B85" i="23"/>
  <c r="C85" i="23"/>
  <c r="A86" i="23"/>
  <c r="B86" i="23"/>
  <c r="C86" i="23"/>
  <c r="A87" i="23"/>
  <c r="B87" i="23"/>
  <c r="C87" i="23"/>
  <c r="A88" i="23"/>
  <c r="B88" i="23"/>
  <c r="C88" i="23"/>
  <c r="A89" i="23"/>
  <c r="B89" i="23"/>
  <c r="C89" i="23"/>
  <c r="A90" i="23"/>
  <c r="B90" i="23"/>
  <c r="C90" i="23"/>
  <c r="A91" i="23"/>
  <c r="B91" i="23"/>
  <c r="C91" i="23"/>
  <c r="A92" i="23"/>
  <c r="B92" i="23"/>
  <c r="C92" i="23"/>
  <c r="A93" i="23"/>
  <c r="B93" i="23"/>
  <c r="C93" i="23"/>
  <c r="A94" i="23"/>
  <c r="B94" i="23"/>
  <c r="C94" i="23"/>
  <c r="A95" i="23"/>
  <c r="B95" i="23"/>
  <c r="C95" i="23"/>
  <c r="A96" i="23"/>
  <c r="B96" i="23"/>
  <c r="C96" i="23"/>
  <c r="A97" i="23"/>
  <c r="B97" i="23"/>
  <c r="C97" i="23"/>
  <c r="A98" i="23"/>
  <c r="B98" i="23"/>
  <c r="C98" i="23"/>
  <c r="A99" i="23"/>
  <c r="B99" i="23"/>
  <c r="C99" i="23"/>
  <c r="A100" i="23"/>
  <c r="B100" i="23"/>
  <c r="C100" i="23"/>
  <c r="A101" i="23"/>
  <c r="B101" i="23"/>
  <c r="C101" i="23"/>
  <c r="A102" i="23"/>
  <c r="B102" i="23"/>
  <c r="C102" i="23"/>
  <c r="A103" i="23"/>
  <c r="B103" i="23"/>
  <c r="C103" i="23"/>
  <c r="A104" i="23"/>
  <c r="B104" i="23"/>
  <c r="C104" i="23"/>
  <c r="A105" i="23"/>
  <c r="B105" i="23"/>
  <c r="C105" i="23"/>
  <c r="A106" i="23"/>
  <c r="B106" i="23"/>
  <c r="C106" i="23"/>
  <c r="A107" i="23"/>
  <c r="B107" i="23"/>
  <c r="C107" i="23"/>
  <c r="A108" i="23"/>
  <c r="B108" i="23"/>
  <c r="C108" i="23"/>
  <c r="A109" i="23"/>
  <c r="B109" i="23"/>
  <c r="C109" i="23"/>
  <c r="A110" i="23"/>
  <c r="B110" i="23"/>
  <c r="C110" i="23"/>
  <c r="A111" i="23"/>
  <c r="B111" i="23"/>
  <c r="C111" i="23"/>
  <c r="A112" i="23"/>
  <c r="B112" i="23"/>
  <c r="C112" i="23"/>
  <c r="A113" i="23"/>
  <c r="B113" i="23"/>
  <c r="C113" i="23"/>
  <c r="A114" i="23"/>
  <c r="B114" i="23"/>
  <c r="C114" i="23"/>
  <c r="A115" i="23"/>
  <c r="B115" i="23"/>
  <c r="C115" i="23"/>
  <c r="A116" i="23"/>
  <c r="B116" i="23"/>
  <c r="C116" i="23"/>
  <c r="A117" i="23"/>
  <c r="B117" i="23"/>
  <c r="C117" i="23"/>
  <c r="A118" i="23"/>
  <c r="B118" i="23"/>
  <c r="C118" i="23"/>
  <c r="A119" i="23"/>
  <c r="B119" i="23"/>
  <c r="C119" i="23"/>
  <c r="A120" i="23"/>
  <c r="B120" i="23"/>
  <c r="C120" i="23"/>
  <c r="A121" i="23"/>
  <c r="B121" i="23"/>
  <c r="C121" i="23"/>
  <c r="A122" i="23"/>
  <c r="B122" i="23"/>
  <c r="C122" i="23"/>
  <c r="A123" i="23"/>
  <c r="B123" i="23"/>
  <c r="C123" i="23"/>
  <c r="A124" i="23"/>
  <c r="B124" i="23"/>
  <c r="C124" i="23"/>
  <c r="A125" i="23"/>
  <c r="B125" i="23"/>
  <c r="C125" i="23"/>
  <c r="A126" i="23"/>
  <c r="B126" i="23"/>
  <c r="C126" i="23"/>
  <c r="A127" i="23"/>
  <c r="B127" i="23"/>
  <c r="C127" i="23"/>
  <c r="A128" i="23"/>
  <c r="B128" i="23"/>
  <c r="C128" i="23"/>
  <c r="A129" i="23"/>
  <c r="B129" i="23"/>
  <c r="C129" i="23"/>
  <c r="A130" i="23"/>
  <c r="B130" i="23"/>
  <c r="C130" i="23"/>
  <c r="A131" i="23"/>
  <c r="B131" i="23"/>
  <c r="C131" i="23"/>
  <c r="A132" i="23"/>
  <c r="B132" i="23"/>
  <c r="C132" i="23"/>
  <c r="A133" i="23"/>
  <c r="B133" i="23"/>
  <c r="C133" i="23"/>
  <c r="A134" i="23"/>
  <c r="B134" i="23"/>
  <c r="C134" i="23"/>
  <c r="A135" i="23"/>
  <c r="B135" i="23"/>
  <c r="C135" i="23"/>
  <c r="A136" i="23"/>
  <c r="B136" i="23"/>
  <c r="C136" i="23"/>
  <c r="A137" i="23"/>
  <c r="B137" i="23"/>
  <c r="C137" i="23"/>
  <c r="A138" i="23"/>
  <c r="B138" i="23"/>
  <c r="C138" i="23"/>
  <c r="A139" i="23"/>
  <c r="B139" i="23"/>
  <c r="C139" i="23"/>
  <c r="A140" i="23"/>
  <c r="B140" i="23"/>
  <c r="C140" i="23"/>
  <c r="A141" i="23"/>
  <c r="B141" i="23"/>
  <c r="C141" i="23"/>
  <c r="A142" i="23"/>
  <c r="B142" i="23"/>
  <c r="C142" i="23"/>
  <c r="B9" i="23"/>
  <c r="C9" i="23"/>
  <c r="A9" i="23"/>
  <c r="K14" i="22"/>
  <c r="K15" i="22"/>
  <c r="K16" i="22"/>
  <c r="K17" i="22"/>
  <c r="K18" i="22"/>
  <c r="K19" i="22"/>
  <c r="K20" i="22"/>
  <c r="K21" i="22"/>
  <c r="K22" i="22"/>
  <c r="K23" i="22"/>
  <c r="K24" i="22"/>
  <c r="K25" i="22"/>
  <c r="K26" i="22"/>
  <c r="K27" i="22"/>
  <c r="K28" i="22"/>
  <c r="K29"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60" i="22"/>
  <c r="K61" i="22"/>
  <c r="K62" i="22"/>
  <c r="K63" i="22"/>
  <c r="K64" i="22"/>
  <c r="K65" i="22"/>
  <c r="K66" i="22"/>
  <c r="K67" i="22"/>
  <c r="K68" i="22"/>
  <c r="K69" i="22"/>
  <c r="K71" i="22"/>
  <c r="K72"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6" i="22"/>
  <c r="K107" i="22"/>
  <c r="K108" i="22"/>
  <c r="K109" i="22"/>
  <c r="K110" i="22"/>
  <c r="K111" i="22"/>
  <c r="K112" i="22"/>
  <c r="K113"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60" i="22"/>
  <c r="J61" i="22"/>
  <c r="J62" i="22"/>
  <c r="J63" i="22"/>
  <c r="J64" i="22"/>
  <c r="J65" i="22"/>
  <c r="J66" i="22"/>
  <c r="J67" i="22"/>
  <c r="J68" i="22"/>
  <c r="J69" i="22"/>
  <c r="J71" i="22"/>
  <c r="J72"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6" i="22"/>
  <c r="I107" i="22"/>
  <c r="I108" i="22"/>
  <c r="I109" i="22"/>
  <c r="I110" i="22"/>
  <c r="I111" i="22"/>
  <c r="I112" i="22"/>
  <c r="I113"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3" i="22"/>
  <c r="H14" i="22"/>
  <c r="H15" i="22"/>
  <c r="H16" i="22"/>
  <c r="H17" i="22"/>
  <c r="H18" i="22"/>
  <c r="H19" i="22"/>
  <c r="H20" i="22"/>
  <c r="H21" i="22"/>
  <c r="H22" i="22"/>
  <c r="H23" i="22"/>
  <c r="H24" i="22"/>
  <c r="H25" i="22"/>
  <c r="H26" i="22"/>
  <c r="H27" i="22"/>
  <c r="H28" i="22"/>
  <c r="H29" i="22"/>
  <c r="H30" i="22"/>
  <c r="H31" i="22"/>
  <c r="H32" i="22"/>
  <c r="H34" i="22"/>
  <c r="H35" i="22"/>
  <c r="H36" i="22"/>
  <c r="H37" i="22"/>
  <c r="H39" i="22"/>
  <c r="H40" i="22"/>
  <c r="H42" i="22"/>
  <c r="H43" i="22"/>
  <c r="H44" i="22"/>
  <c r="H46" i="22"/>
  <c r="H47" i="22"/>
  <c r="H49" i="22"/>
  <c r="H50" i="22"/>
  <c r="H51" i="22"/>
  <c r="H52" i="22"/>
  <c r="H53" i="22"/>
  <c r="H54" i="22"/>
  <c r="H55" i="22"/>
  <c r="H56" i="22"/>
  <c r="H57" i="22"/>
  <c r="H62" i="22"/>
  <c r="H67" i="22"/>
  <c r="H71" i="22"/>
  <c r="H72" i="22"/>
  <c r="H77" i="22"/>
  <c r="H78" i="22"/>
  <c r="H79" i="22"/>
  <c r="H80" i="22"/>
  <c r="H81" i="22"/>
  <c r="H82" i="22"/>
  <c r="H100" i="22"/>
  <c r="H101" i="22"/>
  <c r="H102" i="22"/>
  <c r="H105" i="22"/>
  <c r="H106" i="22"/>
  <c r="H107" i="22"/>
  <c r="H108" i="22"/>
  <c r="H109" i="22"/>
  <c r="H110" i="22"/>
  <c r="H111" i="22"/>
  <c r="H112" i="22"/>
  <c r="H113" i="22"/>
  <c r="H116" i="22"/>
  <c r="H117" i="22"/>
  <c r="H118" i="22"/>
  <c r="H119" i="22"/>
  <c r="H121" i="22"/>
  <c r="H122" i="22"/>
  <c r="H123" i="22"/>
  <c r="H125" i="22"/>
  <c r="H126" i="22"/>
  <c r="H128" i="22"/>
  <c r="H130" i="22"/>
  <c r="H131" i="22"/>
  <c r="H132" i="22"/>
  <c r="H133" i="22"/>
  <c r="H134" i="22"/>
  <c r="H135" i="22"/>
  <c r="H136" i="22"/>
  <c r="H139" i="22"/>
  <c r="H140" i="22"/>
  <c r="H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3" i="22"/>
  <c r="F14" i="22" l="1"/>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135" i="22"/>
  <c r="F136" i="22"/>
  <c r="F137" i="22"/>
  <c r="F138" i="22"/>
  <c r="F139" i="22"/>
  <c r="F140" i="22"/>
  <c r="F141" i="22"/>
  <c r="F142" i="22"/>
  <c r="F13" i="19"/>
  <c r="F9" i="19"/>
  <c r="A142" i="22"/>
  <c r="B142" i="22"/>
  <c r="C142" i="22"/>
  <c r="D142" i="22"/>
  <c r="E142" i="22"/>
  <c r="A10" i="22"/>
  <c r="B10" i="22"/>
  <c r="C10" i="22"/>
  <c r="D10" i="22"/>
  <c r="E10" i="22"/>
  <c r="A11" i="22"/>
  <c r="B11" i="22"/>
  <c r="C11" i="22"/>
  <c r="D11" i="22"/>
  <c r="E11" i="22"/>
  <c r="A12" i="22"/>
  <c r="B12" i="22"/>
  <c r="C12" i="22"/>
  <c r="D12" i="22"/>
  <c r="E12" i="22"/>
  <c r="A13" i="22"/>
  <c r="B13" i="22"/>
  <c r="C13" i="22"/>
  <c r="D13" i="22"/>
  <c r="E13" i="22"/>
  <c r="A14" i="22"/>
  <c r="B14" i="22"/>
  <c r="C14" i="22"/>
  <c r="D14" i="22"/>
  <c r="E14" i="22"/>
  <c r="A15" i="22"/>
  <c r="B15" i="22"/>
  <c r="C15" i="22"/>
  <c r="D15" i="22"/>
  <c r="E15" i="22"/>
  <c r="A16" i="22"/>
  <c r="B16" i="22"/>
  <c r="C16" i="22"/>
  <c r="D16" i="22"/>
  <c r="E16" i="22"/>
  <c r="A17" i="22"/>
  <c r="B17" i="22"/>
  <c r="C17" i="22"/>
  <c r="D17" i="22"/>
  <c r="E17" i="22"/>
  <c r="A18" i="22"/>
  <c r="B18" i="22"/>
  <c r="C18" i="22"/>
  <c r="D18" i="22"/>
  <c r="E18" i="22"/>
  <c r="A19" i="22"/>
  <c r="B19" i="22"/>
  <c r="C19" i="22"/>
  <c r="D19" i="22"/>
  <c r="E19" i="22"/>
  <c r="A20" i="22"/>
  <c r="B20" i="22"/>
  <c r="C20" i="22"/>
  <c r="D20" i="22"/>
  <c r="E20" i="22"/>
  <c r="A21" i="22"/>
  <c r="B21" i="22"/>
  <c r="C21" i="22"/>
  <c r="D21" i="22"/>
  <c r="E21" i="22"/>
  <c r="A22" i="22"/>
  <c r="B22" i="22"/>
  <c r="C22" i="22"/>
  <c r="D22" i="22"/>
  <c r="E22" i="22"/>
  <c r="A23" i="22"/>
  <c r="B23" i="22"/>
  <c r="C23" i="22"/>
  <c r="D23" i="22"/>
  <c r="E23" i="22"/>
  <c r="A24" i="22"/>
  <c r="B24" i="22"/>
  <c r="C24" i="22"/>
  <c r="D24" i="22"/>
  <c r="E24" i="22"/>
  <c r="A25" i="22"/>
  <c r="B25" i="22"/>
  <c r="C25" i="22"/>
  <c r="D25" i="22"/>
  <c r="E25" i="22"/>
  <c r="A26" i="22"/>
  <c r="B26" i="22"/>
  <c r="C26" i="22"/>
  <c r="D26" i="22"/>
  <c r="E26" i="22"/>
  <c r="A27" i="22"/>
  <c r="B27" i="22"/>
  <c r="C27" i="22"/>
  <c r="D27" i="22"/>
  <c r="E27" i="22"/>
  <c r="A28" i="22"/>
  <c r="B28" i="22"/>
  <c r="C28" i="22"/>
  <c r="D28" i="22"/>
  <c r="E28" i="22"/>
  <c r="A29" i="22"/>
  <c r="B29" i="22"/>
  <c r="C29" i="22"/>
  <c r="D29" i="22"/>
  <c r="E29" i="22"/>
  <c r="A30" i="22"/>
  <c r="B30" i="22"/>
  <c r="C30" i="22"/>
  <c r="D30" i="22"/>
  <c r="E30" i="22"/>
  <c r="A31" i="22"/>
  <c r="B31" i="22"/>
  <c r="C31" i="22"/>
  <c r="D31" i="22"/>
  <c r="E31" i="22"/>
  <c r="A32" i="22"/>
  <c r="B32" i="22"/>
  <c r="C32" i="22"/>
  <c r="D32" i="22"/>
  <c r="E32" i="22"/>
  <c r="A33" i="22"/>
  <c r="B33" i="22"/>
  <c r="C33" i="22"/>
  <c r="D33" i="22"/>
  <c r="E33" i="22"/>
  <c r="A34" i="22"/>
  <c r="B34" i="22"/>
  <c r="C34" i="22"/>
  <c r="D34" i="22"/>
  <c r="E34" i="22"/>
  <c r="A35" i="22"/>
  <c r="B35" i="22"/>
  <c r="C35" i="22"/>
  <c r="D35" i="22"/>
  <c r="E35" i="22"/>
  <c r="A36" i="22"/>
  <c r="B36" i="22"/>
  <c r="C36" i="22"/>
  <c r="D36" i="22"/>
  <c r="E36" i="22"/>
  <c r="A37" i="22"/>
  <c r="B37" i="22"/>
  <c r="C37" i="22"/>
  <c r="D37" i="22"/>
  <c r="E37" i="22"/>
  <c r="A38" i="22"/>
  <c r="B38" i="22"/>
  <c r="C38" i="22"/>
  <c r="D38" i="22"/>
  <c r="E38" i="22"/>
  <c r="A39" i="22"/>
  <c r="B39" i="22"/>
  <c r="C39" i="22"/>
  <c r="D39" i="22"/>
  <c r="E39" i="22"/>
  <c r="A40" i="22"/>
  <c r="B40" i="22"/>
  <c r="C40" i="22"/>
  <c r="D40" i="22"/>
  <c r="E40" i="22"/>
  <c r="A41" i="22"/>
  <c r="B41" i="22"/>
  <c r="C41" i="22"/>
  <c r="D41" i="22"/>
  <c r="E41" i="22"/>
  <c r="A42" i="22"/>
  <c r="B42" i="22"/>
  <c r="C42" i="22"/>
  <c r="D42" i="22"/>
  <c r="E42" i="22"/>
  <c r="A43" i="22"/>
  <c r="B43" i="22"/>
  <c r="C43" i="22"/>
  <c r="D43" i="22"/>
  <c r="E43" i="22"/>
  <c r="A44" i="22"/>
  <c r="B44" i="22"/>
  <c r="C44" i="22"/>
  <c r="D44" i="22"/>
  <c r="E44" i="22"/>
  <c r="A45" i="22"/>
  <c r="B45" i="22"/>
  <c r="C45" i="22"/>
  <c r="D45" i="22"/>
  <c r="E45" i="22"/>
  <c r="A46" i="22"/>
  <c r="B46" i="22"/>
  <c r="C46" i="22"/>
  <c r="D46" i="22"/>
  <c r="E46" i="22"/>
  <c r="A47" i="22"/>
  <c r="B47" i="22"/>
  <c r="C47" i="22"/>
  <c r="D47" i="22"/>
  <c r="E47" i="22"/>
  <c r="A48" i="22"/>
  <c r="B48" i="22"/>
  <c r="C48" i="22"/>
  <c r="D48" i="22"/>
  <c r="E48" i="22"/>
  <c r="A49" i="22"/>
  <c r="B49" i="22"/>
  <c r="C49" i="22"/>
  <c r="D49" i="22"/>
  <c r="E49" i="22"/>
  <c r="A50" i="22"/>
  <c r="B50" i="22"/>
  <c r="C50" i="22"/>
  <c r="D50" i="22"/>
  <c r="E50" i="22"/>
  <c r="A51" i="22"/>
  <c r="B51" i="22"/>
  <c r="C51" i="22"/>
  <c r="D51" i="22"/>
  <c r="E51" i="22"/>
  <c r="A52" i="22"/>
  <c r="B52" i="22"/>
  <c r="C52" i="22"/>
  <c r="D52" i="22"/>
  <c r="E52" i="22"/>
  <c r="A53" i="22"/>
  <c r="B53" i="22"/>
  <c r="C53" i="22"/>
  <c r="D53" i="22"/>
  <c r="E53" i="22"/>
  <c r="A54" i="22"/>
  <c r="B54" i="22"/>
  <c r="C54" i="22"/>
  <c r="D54" i="22"/>
  <c r="E54" i="22"/>
  <c r="A55" i="22"/>
  <c r="B55" i="22"/>
  <c r="C55" i="22"/>
  <c r="D55" i="22"/>
  <c r="E55" i="22"/>
  <c r="A56" i="22"/>
  <c r="B56" i="22"/>
  <c r="C56" i="22"/>
  <c r="D56" i="22"/>
  <c r="E56" i="22"/>
  <c r="A57" i="22"/>
  <c r="B57" i="22"/>
  <c r="C57" i="22"/>
  <c r="D57" i="22"/>
  <c r="E57" i="22"/>
  <c r="A58" i="22"/>
  <c r="B58" i="22"/>
  <c r="C58" i="22"/>
  <c r="D58" i="22"/>
  <c r="E58" i="22"/>
  <c r="A59" i="22"/>
  <c r="B59" i="22"/>
  <c r="C59" i="22"/>
  <c r="D59" i="22"/>
  <c r="E59" i="22"/>
  <c r="A60" i="22"/>
  <c r="B60" i="22"/>
  <c r="C60" i="22"/>
  <c r="D60" i="22"/>
  <c r="E60" i="22"/>
  <c r="A61" i="22"/>
  <c r="B61" i="22"/>
  <c r="C61" i="22"/>
  <c r="D61" i="22"/>
  <c r="E61" i="22"/>
  <c r="A62" i="22"/>
  <c r="B62" i="22"/>
  <c r="C62" i="22"/>
  <c r="D62" i="22"/>
  <c r="E62" i="22"/>
  <c r="A63" i="22"/>
  <c r="B63" i="22"/>
  <c r="C63" i="22"/>
  <c r="D63" i="22"/>
  <c r="E63" i="22"/>
  <c r="A64" i="22"/>
  <c r="B64" i="22"/>
  <c r="C64" i="22"/>
  <c r="D64" i="22"/>
  <c r="E64" i="22"/>
  <c r="A65" i="22"/>
  <c r="B65" i="22"/>
  <c r="C65" i="22"/>
  <c r="D65" i="22"/>
  <c r="E65" i="22"/>
  <c r="A66" i="22"/>
  <c r="B66" i="22"/>
  <c r="C66" i="22"/>
  <c r="D66" i="22"/>
  <c r="E66" i="22"/>
  <c r="A67" i="22"/>
  <c r="B67" i="22"/>
  <c r="C67" i="22"/>
  <c r="D67" i="22"/>
  <c r="E67" i="22"/>
  <c r="A68" i="22"/>
  <c r="B68" i="22"/>
  <c r="C68" i="22"/>
  <c r="D68" i="22"/>
  <c r="E68" i="22"/>
  <c r="A69" i="22"/>
  <c r="B69" i="22"/>
  <c r="C69" i="22"/>
  <c r="D69" i="22"/>
  <c r="E69" i="22"/>
  <c r="A70" i="22"/>
  <c r="B70" i="22"/>
  <c r="C70" i="22"/>
  <c r="D70" i="22"/>
  <c r="E70" i="22"/>
  <c r="A71" i="22"/>
  <c r="B71" i="22"/>
  <c r="C71" i="22"/>
  <c r="D71" i="22"/>
  <c r="E71" i="22"/>
  <c r="A72" i="22"/>
  <c r="B72" i="22"/>
  <c r="C72" i="22"/>
  <c r="D72" i="22"/>
  <c r="E72" i="22"/>
  <c r="A73" i="22"/>
  <c r="B73" i="22"/>
  <c r="C73" i="22"/>
  <c r="D73" i="22"/>
  <c r="E73" i="22"/>
  <c r="A74" i="22"/>
  <c r="B74" i="22"/>
  <c r="C74" i="22"/>
  <c r="D74" i="22"/>
  <c r="E74" i="22"/>
  <c r="A75" i="22"/>
  <c r="B75" i="22"/>
  <c r="C75" i="22"/>
  <c r="D75" i="22"/>
  <c r="E75" i="22"/>
  <c r="A76" i="22"/>
  <c r="B76" i="22"/>
  <c r="C76" i="22"/>
  <c r="D76" i="22"/>
  <c r="E76" i="22"/>
  <c r="A77" i="22"/>
  <c r="B77" i="22"/>
  <c r="C77" i="22"/>
  <c r="D77" i="22"/>
  <c r="E77" i="22"/>
  <c r="A78" i="22"/>
  <c r="B78" i="22"/>
  <c r="C78" i="22"/>
  <c r="D78" i="22"/>
  <c r="E78" i="22"/>
  <c r="A79" i="22"/>
  <c r="B79" i="22"/>
  <c r="C79" i="22"/>
  <c r="D79" i="22"/>
  <c r="E79" i="22"/>
  <c r="A80" i="22"/>
  <c r="B80" i="22"/>
  <c r="C80" i="22"/>
  <c r="D80" i="22"/>
  <c r="E80" i="22"/>
  <c r="A81" i="22"/>
  <c r="B81" i="22"/>
  <c r="C81" i="22"/>
  <c r="D81" i="22"/>
  <c r="E81" i="22"/>
  <c r="A82" i="22"/>
  <c r="B82" i="22"/>
  <c r="C82" i="22"/>
  <c r="D82" i="22"/>
  <c r="E82" i="22"/>
  <c r="A83" i="22"/>
  <c r="B83" i="22"/>
  <c r="C83" i="22"/>
  <c r="D83" i="22"/>
  <c r="E83" i="22"/>
  <c r="A84" i="22"/>
  <c r="B84" i="22"/>
  <c r="C84" i="22"/>
  <c r="D84" i="22"/>
  <c r="E84" i="22"/>
  <c r="A85" i="22"/>
  <c r="B85" i="22"/>
  <c r="C85" i="22"/>
  <c r="D85" i="22"/>
  <c r="E85" i="22"/>
  <c r="A86" i="22"/>
  <c r="B86" i="22"/>
  <c r="C86" i="22"/>
  <c r="D86" i="22"/>
  <c r="E86" i="22"/>
  <c r="A87" i="22"/>
  <c r="B87" i="22"/>
  <c r="C87" i="22"/>
  <c r="D87" i="22"/>
  <c r="E87" i="22"/>
  <c r="A88" i="22"/>
  <c r="B88" i="22"/>
  <c r="C88" i="22"/>
  <c r="D88" i="22"/>
  <c r="E88" i="22"/>
  <c r="A89" i="22"/>
  <c r="B89" i="22"/>
  <c r="C89" i="22"/>
  <c r="D89" i="22"/>
  <c r="E89" i="22"/>
  <c r="A90" i="22"/>
  <c r="B90" i="22"/>
  <c r="C90" i="22"/>
  <c r="D90" i="22"/>
  <c r="E90" i="22"/>
  <c r="A91" i="22"/>
  <c r="B91" i="22"/>
  <c r="C91" i="22"/>
  <c r="D91" i="22"/>
  <c r="E91" i="22"/>
  <c r="A92" i="22"/>
  <c r="B92" i="22"/>
  <c r="C92" i="22"/>
  <c r="D92" i="22"/>
  <c r="E92" i="22"/>
  <c r="A93" i="22"/>
  <c r="B93" i="22"/>
  <c r="C93" i="22"/>
  <c r="D93" i="22"/>
  <c r="E93" i="22"/>
  <c r="A94" i="22"/>
  <c r="B94" i="22"/>
  <c r="C94" i="22"/>
  <c r="D94" i="22"/>
  <c r="E94" i="22"/>
  <c r="A95" i="22"/>
  <c r="B95" i="22"/>
  <c r="C95" i="22"/>
  <c r="D95" i="22"/>
  <c r="E95" i="22"/>
  <c r="A96" i="22"/>
  <c r="B96" i="22"/>
  <c r="C96" i="22"/>
  <c r="D96" i="22"/>
  <c r="E96" i="22"/>
  <c r="A97" i="22"/>
  <c r="B97" i="22"/>
  <c r="C97" i="22"/>
  <c r="D97" i="22"/>
  <c r="E97" i="22"/>
  <c r="A98" i="22"/>
  <c r="B98" i="22"/>
  <c r="C98" i="22"/>
  <c r="D98" i="22"/>
  <c r="E98" i="22"/>
  <c r="A99" i="22"/>
  <c r="B99" i="22"/>
  <c r="C99" i="22"/>
  <c r="D99" i="22"/>
  <c r="E99" i="22"/>
  <c r="A100" i="22"/>
  <c r="B100" i="22"/>
  <c r="C100" i="22"/>
  <c r="D100" i="22"/>
  <c r="E100" i="22"/>
  <c r="A101" i="22"/>
  <c r="B101" i="22"/>
  <c r="C101" i="22"/>
  <c r="D101" i="22"/>
  <c r="E101" i="22"/>
  <c r="A102" i="22"/>
  <c r="B102" i="22"/>
  <c r="C102" i="22"/>
  <c r="D102" i="22"/>
  <c r="E102" i="22"/>
  <c r="A103" i="22"/>
  <c r="B103" i="22"/>
  <c r="C103" i="22"/>
  <c r="D103" i="22"/>
  <c r="E103" i="22"/>
  <c r="A104" i="22"/>
  <c r="B104" i="22"/>
  <c r="C104" i="22"/>
  <c r="D104" i="22"/>
  <c r="E104" i="22"/>
  <c r="A105" i="22"/>
  <c r="B105" i="22"/>
  <c r="C105" i="22"/>
  <c r="D105" i="22"/>
  <c r="E105" i="22"/>
  <c r="A106" i="22"/>
  <c r="B106" i="22"/>
  <c r="C106" i="22"/>
  <c r="D106" i="22"/>
  <c r="E106" i="22"/>
  <c r="A107" i="22"/>
  <c r="B107" i="22"/>
  <c r="C107" i="22"/>
  <c r="D107" i="22"/>
  <c r="E107" i="22"/>
  <c r="A108" i="22"/>
  <c r="B108" i="22"/>
  <c r="C108" i="22"/>
  <c r="D108" i="22"/>
  <c r="E108" i="22"/>
  <c r="A109" i="22"/>
  <c r="B109" i="22"/>
  <c r="C109" i="22"/>
  <c r="D109" i="22"/>
  <c r="E109" i="22"/>
  <c r="A110" i="22"/>
  <c r="B110" i="22"/>
  <c r="C110" i="22"/>
  <c r="D110" i="22"/>
  <c r="E110" i="22"/>
  <c r="A111" i="22"/>
  <c r="B111" i="22"/>
  <c r="C111" i="22"/>
  <c r="D111" i="22"/>
  <c r="E111" i="22"/>
  <c r="A112" i="22"/>
  <c r="B112" i="22"/>
  <c r="C112" i="22"/>
  <c r="D112" i="22"/>
  <c r="E112" i="22"/>
  <c r="A113" i="22"/>
  <c r="B113" i="22"/>
  <c r="C113" i="22"/>
  <c r="D113" i="22"/>
  <c r="E113" i="22"/>
  <c r="A114" i="22"/>
  <c r="B114" i="22"/>
  <c r="C114" i="22"/>
  <c r="D114" i="22"/>
  <c r="E114" i="22"/>
  <c r="A115" i="22"/>
  <c r="B115" i="22"/>
  <c r="C115" i="22"/>
  <c r="D115" i="22"/>
  <c r="E115" i="22"/>
  <c r="A116" i="22"/>
  <c r="B116" i="22"/>
  <c r="C116" i="22"/>
  <c r="D116" i="22"/>
  <c r="E116" i="22"/>
  <c r="A117" i="22"/>
  <c r="B117" i="22"/>
  <c r="C117" i="22"/>
  <c r="D117" i="22"/>
  <c r="E117" i="22"/>
  <c r="A118" i="22"/>
  <c r="B118" i="22"/>
  <c r="C118" i="22"/>
  <c r="D118" i="22"/>
  <c r="E118" i="22"/>
  <c r="A119" i="22"/>
  <c r="B119" i="22"/>
  <c r="C119" i="22"/>
  <c r="D119" i="22"/>
  <c r="E119" i="22"/>
  <c r="A120" i="22"/>
  <c r="B120" i="22"/>
  <c r="C120" i="22"/>
  <c r="D120" i="22"/>
  <c r="E120" i="22"/>
  <c r="A121" i="22"/>
  <c r="B121" i="22"/>
  <c r="C121" i="22"/>
  <c r="D121" i="22"/>
  <c r="E121" i="22"/>
  <c r="A122" i="22"/>
  <c r="B122" i="22"/>
  <c r="C122" i="22"/>
  <c r="D122" i="22"/>
  <c r="E122" i="22"/>
  <c r="A123" i="22"/>
  <c r="B123" i="22"/>
  <c r="C123" i="22"/>
  <c r="D123" i="22"/>
  <c r="E123" i="22"/>
  <c r="A124" i="22"/>
  <c r="B124" i="22"/>
  <c r="C124" i="22"/>
  <c r="D124" i="22"/>
  <c r="E124" i="22"/>
  <c r="A125" i="22"/>
  <c r="B125" i="22"/>
  <c r="C125" i="22"/>
  <c r="D125" i="22"/>
  <c r="E125" i="22"/>
  <c r="A126" i="22"/>
  <c r="B126" i="22"/>
  <c r="C126" i="22"/>
  <c r="D126" i="22"/>
  <c r="E126" i="22"/>
  <c r="A127" i="22"/>
  <c r="B127" i="22"/>
  <c r="C127" i="22"/>
  <c r="D127" i="22"/>
  <c r="E127" i="22"/>
  <c r="A128" i="22"/>
  <c r="B128" i="22"/>
  <c r="C128" i="22"/>
  <c r="D128" i="22"/>
  <c r="E128" i="22"/>
  <c r="A129" i="22"/>
  <c r="B129" i="22"/>
  <c r="C129" i="22"/>
  <c r="D129" i="22"/>
  <c r="E129" i="22"/>
  <c r="A130" i="22"/>
  <c r="B130" i="22"/>
  <c r="C130" i="22"/>
  <c r="D130" i="22"/>
  <c r="E130" i="22"/>
  <c r="A131" i="22"/>
  <c r="B131" i="22"/>
  <c r="C131" i="22"/>
  <c r="D131" i="22"/>
  <c r="E131" i="22"/>
  <c r="A132" i="22"/>
  <c r="B132" i="22"/>
  <c r="C132" i="22"/>
  <c r="D132" i="22"/>
  <c r="E132" i="22"/>
  <c r="A133" i="22"/>
  <c r="B133" i="22"/>
  <c r="C133" i="22"/>
  <c r="D133" i="22"/>
  <c r="E133" i="22"/>
  <c r="A134" i="22"/>
  <c r="B134" i="22"/>
  <c r="C134" i="22"/>
  <c r="D134" i="22"/>
  <c r="E134" i="22"/>
  <c r="A135" i="22"/>
  <c r="B135" i="22"/>
  <c r="C135" i="22"/>
  <c r="D135" i="22"/>
  <c r="E135" i="22"/>
  <c r="A136" i="22"/>
  <c r="B136" i="22"/>
  <c r="C136" i="22"/>
  <c r="D136" i="22"/>
  <c r="E136" i="22"/>
  <c r="A137" i="22"/>
  <c r="B137" i="22"/>
  <c r="C137" i="22"/>
  <c r="D137" i="22"/>
  <c r="E137" i="22"/>
  <c r="A138" i="22"/>
  <c r="B138" i="22"/>
  <c r="C138" i="22"/>
  <c r="D138" i="22"/>
  <c r="E138" i="22"/>
  <c r="A139" i="22"/>
  <c r="B139" i="22"/>
  <c r="C139" i="22"/>
  <c r="D139" i="22"/>
  <c r="E139" i="22"/>
  <c r="A140" i="22"/>
  <c r="B140" i="22"/>
  <c r="C140" i="22"/>
  <c r="D140" i="22"/>
  <c r="E140" i="22"/>
  <c r="A141" i="22"/>
  <c r="B141" i="22"/>
  <c r="C141" i="22"/>
  <c r="D141" i="22"/>
  <c r="E141" i="22"/>
  <c r="E9" i="22"/>
  <c r="B9" i="22"/>
  <c r="C9" i="22"/>
  <c r="D9" i="22"/>
  <c r="A9" i="22"/>
  <c r="R131" i="22" l="1"/>
  <c r="S131" i="22"/>
  <c r="Q131" i="22"/>
  <c r="P131" i="22"/>
  <c r="L131" i="22"/>
  <c r="O131" i="22"/>
  <c r="M131" i="22"/>
  <c r="N131" i="22"/>
  <c r="R127" i="22"/>
  <c r="Q127" i="22"/>
  <c r="L127" i="22"/>
  <c r="S127" i="22"/>
  <c r="P127" i="22"/>
  <c r="N127" i="22"/>
  <c r="M127" i="22"/>
  <c r="O127" i="22"/>
  <c r="R123" i="22"/>
  <c r="O123" i="22"/>
  <c r="S123" i="22"/>
  <c r="N123" i="22"/>
  <c r="L123" i="22"/>
  <c r="Q123" i="22"/>
  <c r="P123" i="22"/>
  <c r="M123" i="22"/>
  <c r="R99" i="22"/>
  <c r="Q99" i="22"/>
  <c r="P99" i="22"/>
  <c r="M99" i="22"/>
  <c r="L99" i="22"/>
  <c r="O99" i="22"/>
  <c r="N99" i="22"/>
  <c r="S99" i="22"/>
  <c r="R91" i="22"/>
  <c r="Q91" i="22"/>
  <c r="O91" i="22"/>
  <c r="S91" i="22"/>
  <c r="N91" i="22"/>
  <c r="L91" i="22"/>
  <c r="P91" i="22"/>
  <c r="M91" i="22"/>
  <c r="R87" i="22"/>
  <c r="Q87" i="22"/>
  <c r="S87" i="22"/>
  <c r="P87" i="22"/>
  <c r="O87" i="22"/>
  <c r="L87" i="22"/>
  <c r="M87" i="22"/>
  <c r="N87" i="22"/>
  <c r="R79" i="22"/>
  <c r="Q79" i="22"/>
  <c r="L79" i="22"/>
  <c r="P79" i="22"/>
  <c r="N79" i="22"/>
  <c r="S79" i="22"/>
  <c r="O79" i="22"/>
  <c r="M79" i="22"/>
  <c r="R75" i="22"/>
  <c r="Q75" i="22"/>
  <c r="O75" i="22"/>
  <c r="N75" i="22"/>
  <c r="L75" i="22"/>
  <c r="S75" i="22"/>
  <c r="M75" i="22"/>
  <c r="P75" i="22"/>
  <c r="R67" i="22"/>
  <c r="Q67" i="22"/>
  <c r="S67" i="22"/>
  <c r="P67" i="22"/>
  <c r="M67" i="22"/>
  <c r="L67" i="22"/>
  <c r="O67" i="22"/>
  <c r="N67" i="22"/>
  <c r="R15" i="22"/>
  <c r="Q15" i="22"/>
  <c r="L15" i="22"/>
  <c r="P15" i="22"/>
  <c r="N15" i="22"/>
  <c r="O15" i="22"/>
  <c r="M15" i="22"/>
  <c r="S15" i="22"/>
  <c r="R126" i="22"/>
  <c r="S126" i="22"/>
  <c r="Q126" i="22"/>
  <c r="N126" i="22"/>
  <c r="P126" i="22"/>
  <c r="M126" i="22"/>
  <c r="O126" i="22"/>
  <c r="L126" i="22"/>
  <c r="R98" i="22"/>
  <c r="S98" i="22"/>
  <c r="Q98" i="22"/>
  <c r="N98" i="22"/>
  <c r="P98" i="22"/>
  <c r="O98" i="22"/>
  <c r="M98" i="22"/>
  <c r="L98" i="22"/>
  <c r="R94" i="22"/>
  <c r="S94" i="22"/>
  <c r="Q94" i="22"/>
  <c r="N94" i="22"/>
  <c r="P94" i="22"/>
  <c r="M94" i="22"/>
  <c r="O94" i="22"/>
  <c r="L94" i="22"/>
  <c r="R82" i="22"/>
  <c r="Q82" i="22"/>
  <c r="S82" i="22"/>
  <c r="N82" i="22"/>
  <c r="P82" i="22"/>
  <c r="O82" i="22"/>
  <c r="M82" i="22"/>
  <c r="L82" i="22"/>
  <c r="R78" i="22"/>
  <c r="Q78" i="22"/>
  <c r="S78" i="22"/>
  <c r="N78" i="22"/>
  <c r="P78" i="22"/>
  <c r="M78" i="22"/>
  <c r="O78" i="22"/>
  <c r="L78" i="22"/>
  <c r="R74" i="22"/>
  <c r="Q74" i="22"/>
  <c r="S74" i="22"/>
  <c r="N74" i="22"/>
  <c r="M74" i="22"/>
  <c r="L74" i="22"/>
  <c r="P74" i="22"/>
  <c r="O74" i="22"/>
  <c r="R70" i="22"/>
  <c r="Q70" i="22"/>
  <c r="S70" i="22"/>
  <c r="N70" i="22"/>
  <c r="O70" i="22"/>
  <c r="P70" i="22"/>
  <c r="L70" i="22"/>
  <c r="M70" i="22"/>
  <c r="R66" i="22"/>
  <c r="Q66" i="22"/>
  <c r="S66" i="22"/>
  <c r="N66" i="22"/>
  <c r="P66" i="22"/>
  <c r="O66" i="22"/>
  <c r="M66" i="22"/>
  <c r="L66" i="22"/>
  <c r="R62" i="22"/>
  <c r="Q62" i="22"/>
  <c r="S62" i="22"/>
  <c r="N62" i="22"/>
  <c r="P62" i="22"/>
  <c r="M62" i="22"/>
  <c r="O62" i="22"/>
  <c r="L62" i="22"/>
  <c r="R58" i="22"/>
  <c r="Q58" i="22"/>
  <c r="S58" i="22"/>
  <c r="N58" i="22"/>
  <c r="P58" i="22"/>
  <c r="L58" i="22"/>
  <c r="O58" i="22"/>
  <c r="M58" i="22"/>
  <c r="R54" i="22"/>
  <c r="Q54" i="22"/>
  <c r="S54" i="22"/>
  <c r="N54" i="22"/>
  <c r="O54" i="22"/>
  <c r="M54" i="22"/>
  <c r="L54" i="22"/>
  <c r="P54" i="22"/>
  <c r="R50" i="22"/>
  <c r="Q50" i="22"/>
  <c r="S50" i="22"/>
  <c r="N50" i="22"/>
  <c r="P50" i="22"/>
  <c r="O50" i="22"/>
  <c r="M50" i="22"/>
  <c r="L50" i="22"/>
  <c r="R46" i="22"/>
  <c r="Q46" i="22"/>
  <c r="S46" i="22"/>
  <c r="N46" i="22"/>
  <c r="P46" i="22"/>
  <c r="M46" i="22"/>
  <c r="O46" i="22"/>
  <c r="L46" i="22"/>
  <c r="R42" i="22"/>
  <c r="Q42" i="22"/>
  <c r="S42" i="22"/>
  <c r="N42" i="22"/>
  <c r="L42" i="22"/>
  <c r="P42" i="22"/>
  <c r="M42" i="22"/>
  <c r="O42" i="22"/>
  <c r="R38" i="22"/>
  <c r="Q38" i="22"/>
  <c r="S38" i="22"/>
  <c r="N38" i="22"/>
  <c r="O38" i="22"/>
  <c r="M38" i="22"/>
  <c r="P38" i="22"/>
  <c r="L38" i="22"/>
  <c r="R34" i="22"/>
  <c r="Q34" i="22"/>
  <c r="S34" i="22"/>
  <c r="N34" i="22"/>
  <c r="P34" i="22"/>
  <c r="O34" i="22"/>
  <c r="M34" i="22"/>
  <c r="L34" i="22"/>
  <c r="R30" i="22"/>
  <c r="Q30" i="22"/>
  <c r="S30" i="22"/>
  <c r="N30" i="22"/>
  <c r="P30" i="22"/>
  <c r="M30" i="22"/>
  <c r="O30" i="22"/>
  <c r="L30" i="22"/>
  <c r="R26" i="22"/>
  <c r="Q26" i="22"/>
  <c r="S26" i="22"/>
  <c r="N26" i="22"/>
  <c r="P26" i="22"/>
  <c r="L26" i="22"/>
  <c r="O26" i="22"/>
  <c r="M26" i="22"/>
  <c r="R22" i="22"/>
  <c r="Q22" i="22"/>
  <c r="S22" i="22"/>
  <c r="N22" i="22"/>
  <c r="O22" i="22"/>
  <c r="L22" i="22"/>
  <c r="M22" i="22"/>
  <c r="P22" i="22"/>
  <c r="R18" i="22"/>
  <c r="Q18" i="22"/>
  <c r="S18" i="22"/>
  <c r="N18" i="22"/>
  <c r="P18" i="22"/>
  <c r="O18" i="22"/>
  <c r="M18" i="22"/>
  <c r="L18" i="22"/>
  <c r="R14" i="22"/>
  <c r="Q14" i="22"/>
  <c r="S14" i="22"/>
  <c r="N14" i="22"/>
  <c r="P14" i="22"/>
  <c r="M14" i="22"/>
  <c r="O14" i="22"/>
  <c r="L14" i="22"/>
  <c r="R139" i="22"/>
  <c r="O139" i="22"/>
  <c r="N139" i="22"/>
  <c r="L139" i="22"/>
  <c r="M139" i="22"/>
  <c r="S139" i="22"/>
  <c r="Q139" i="22"/>
  <c r="P139" i="22"/>
  <c r="R119" i="22"/>
  <c r="P119" i="22"/>
  <c r="O119" i="22"/>
  <c r="L119" i="22"/>
  <c r="N119" i="22"/>
  <c r="S119" i="22"/>
  <c r="Q119" i="22"/>
  <c r="M119" i="22"/>
  <c r="R59" i="22"/>
  <c r="Q59" i="22"/>
  <c r="O59" i="22"/>
  <c r="N59" i="22"/>
  <c r="L59" i="22"/>
  <c r="M59" i="22"/>
  <c r="P59" i="22"/>
  <c r="S59" i="22"/>
  <c r="R51" i="22"/>
  <c r="Q51" i="22"/>
  <c r="P51" i="22"/>
  <c r="M51" i="22"/>
  <c r="L51" i="22"/>
  <c r="S51" i="22"/>
  <c r="O51" i="22"/>
  <c r="N51" i="22"/>
  <c r="R43" i="22"/>
  <c r="Q43" i="22"/>
  <c r="S43" i="22"/>
  <c r="O43" i="22"/>
  <c r="N43" i="22"/>
  <c r="L43" i="22"/>
  <c r="P43" i="22"/>
  <c r="M43" i="22"/>
  <c r="R39" i="22"/>
  <c r="Q39" i="22"/>
  <c r="S39" i="22"/>
  <c r="P39" i="22"/>
  <c r="O39" i="22"/>
  <c r="L39" i="22"/>
  <c r="M39" i="22"/>
  <c r="N39" i="22"/>
  <c r="R35" i="22"/>
  <c r="Q35" i="22"/>
  <c r="P35" i="22"/>
  <c r="M35" i="22"/>
  <c r="L35" i="22"/>
  <c r="O35" i="22"/>
  <c r="S35" i="22"/>
  <c r="N35" i="22"/>
  <c r="R31" i="22"/>
  <c r="Q31" i="22"/>
  <c r="L31" i="22"/>
  <c r="S31" i="22"/>
  <c r="M31" i="22"/>
  <c r="P31" i="22"/>
  <c r="N31" i="22"/>
  <c r="O31" i="22"/>
  <c r="R27" i="22"/>
  <c r="Q27" i="22"/>
  <c r="O27" i="22"/>
  <c r="S27" i="22"/>
  <c r="N27" i="22"/>
  <c r="L27" i="22"/>
  <c r="P27" i="22"/>
  <c r="M27" i="22"/>
  <c r="R23" i="22"/>
  <c r="Q23" i="22"/>
  <c r="S23" i="22"/>
  <c r="P23" i="22"/>
  <c r="O23" i="22"/>
  <c r="L23" i="22"/>
  <c r="M23" i="22"/>
  <c r="N23" i="22"/>
  <c r="R134" i="22"/>
  <c r="S134" i="22"/>
  <c r="Q134" i="22"/>
  <c r="N134" i="22"/>
  <c r="O134" i="22"/>
  <c r="M134" i="22"/>
  <c r="P134" i="22"/>
  <c r="L134" i="22"/>
  <c r="R122" i="22"/>
  <c r="Q122" i="22"/>
  <c r="N122" i="22"/>
  <c r="S122" i="22"/>
  <c r="M122" i="22"/>
  <c r="P122" i="22"/>
  <c r="L122" i="22"/>
  <c r="O122" i="22"/>
  <c r="R118" i="22"/>
  <c r="S118" i="22"/>
  <c r="Q118" i="22"/>
  <c r="N118" i="22"/>
  <c r="O118" i="22"/>
  <c r="M118" i="22"/>
  <c r="L118" i="22"/>
  <c r="P118" i="22"/>
  <c r="R114" i="22"/>
  <c r="S114" i="22"/>
  <c r="Q114" i="22"/>
  <c r="N114" i="22"/>
  <c r="P114" i="22"/>
  <c r="O114" i="22"/>
  <c r="M114" i="22"/>
  <c r="L114" i="22"/>
  <c r="R110" i="22"/>
  <c r="S110" i="22"/>
  <c r="Q110" i="22"/>
  <c r="N110" i="22"/>
  <c r="P110" i="22"/>
  <c r="M110" i="22"/>
  <c r="O110" i="22"/>
  <c r="L110" i="22"/>
  <c r="R102" i="22"/>
  <c r="S102" i="22"/>
  <c r="Q102" i="22"/>
  <c r="N102" i="22"/>
  <c r="O102" i="22"/>
  <c r="M102" i="22"/>
  <c r="P102" i="22"/>
  <c r="L102" i="22"/>
  <c r="R90" i="22"/>
  <c r="Q90" i="22"/>
  <c r="S90" i="22"/>
  <c r="N90" i="22"/>
  <c r="P90" i="22"/>
  <c r="L90" i="22"/>
  <c r="O90" i="22"/>
  <c r="M90" i="22"/>
  <c r="S141" i="22"/>
  <c r="P141" i="22"/>
  <c r="R141" i="22"/>
  <c r="Q141" i="22"/>
  <c r="O141" i="22"/>
  <c r="M141" i="22"/>
  <c r="N141" i="22"/>
  <c r="L141" i="22"/>
  <c r="S137" i="22"/>
  <c r="P137" i="22"/>
  <c r="Q137" i="22"/>
  <c r="R137" i="22"/>
  <c r="M137" i="22"/>
  <c r="O137" i="22"/>
  <c r="L137" i="22"/>
  <c r="N137" i="22"/>
  <c r="S133" i="22"/>
  <c r="P133" i="22"/>
  <c r="R133" i="22"/>
  <c r="N133" i="22"/>
  <c r="Q133" i="22"/>
  <c r="L133" i="22"/>
  <c r="O133" i="22"/>
  <c r="M133" i="22"/>
  <c r="S129" i="22"/>
  <c r="P129" i="22"/>
  <c r="R129" i="22"/>
  <c r="O129" i="22"/>
  <c r="L129" i="22"/>
  <c r="N129" i="22"/>
  <c r="Q129" i="22"/>
  <c r="M129" i="22"/>
  <c r="S125" i="22"/>
  <c r="P125" i="22"/>
  <c r="Q125" i="22"/>
  <c r="O125" i="22"/>
  <c r="N125" i="22"/>
  <c r="M125" i="22"/>
  <c r="R125" i="22"/>
  <c r="L125" i="22"/>
  <c r="S121" i="22"/>
  <c r="P121" i="22"/>
  <c r="R121" i="22"/>
  <c r="Q121" i="22"/>
  <c r="O121" i="22"/>
  <c r="N121" i="22"/>
  <c r="M121" i="22"/>
  <c r="L121" i="22"/>
  <c r="S117" i="22"/>
  <c r="P117" i="22"/>
  <c r="N117" i="22"/>
  <c r="L117" i="22"/>
  <c r="M117" i="22"/>
  <c r="R117" i="22"/>
  <c r="Q117" i="22"/>
  <c r="O117" i="22"/>
  <c r="S113" i="22"/>
  <c r="P113" i="22"/>
  <c r="O113" i="22"/>
  <c r="R113" i="22"/>
  <c r="Q113" i="22"/>
  <c r="N113" i="22"/>
  <c r="L113" i="22"/>
  <c r="M113" i="22"/>
  <c r="S109" i="22"/>
  <c r="P109" i="22"/>
  <c r="R109" i="22"/>
  <c r="Q109" i="22"/>
  <c r="O109" i="22"/>
  <c r="M109" i="22"/>
  <c r="L109" i="22"/>
  <c r="N109" i="22"/>
  <c r="S105" i="22"/>
  <c r="P105" i="22"/>
  <c r="Q105" i="22"/>
  <c r="M105" i="22"/>
  <c r="O105" i="22"/>
  <c r="N105" i="22"/>
  <c r="R105" i="22"/>
  <c r="L105" i="22"/>
  <c r="S101" i="22"/>
  <c r="P101" i="22"/>
  <c r="R101" i="22"/>
  <c r="N101" i="22"/>
  <c r="Q101" i="22"/>
  <c r="L101" i="22"/>
  <c r="O101" i="22"/>
  <c r="M101" i="22"/>
  <c r="S97" i="22"/>
  <c r="P97" i="22"/>
  <c r="R97" i="22"/>
  <c r="O97" i="22"/>
  <c r="N97" i="22"/>
  <c r="M97" i="22"/>
  <c r="L97" i="22"/>
  <c r="Q97" i="22"/>
  <c r="S93" i="22"/>
  <c r="P93" i="22"/>
  <c r="Q93" i="22"/>
  <c r="O93" i="22"/>
  <c r="R93" i="22"/>
  <c r="N93" i="22"/>
  <c r="L93" i="22"/>
  <c r="M93" i="22"/>
  <c r="S89" i="22"/>
  <c r="P89" i="22"/>
  <c r="R89" i="22"/>
  <c r="M89" i="22"/>
  <c r="Q89" i="22"/>
  <c r="O89" i="22"/>
  <c r="N89" i="22"/>
  <c r="L89" i="22"/>
  <c r="S85" i="22"/>
  <c r="P85" i="22"/>
  <c r="Q85" i="22"/>
  <c r="N85" i="22"/>
  <c r="L85" i="22"/>
  <c r="M85" i="22"/>
  <c r="O85" i="22"/>
  <c r="R85" i="22"/>
  <c r="S81" i="22"/>
  <c r="P81" i="22"/>
  <c r="O81" i="22"/>
  <c r="M81" i="22"/>
  <c r="L81" i="22"/>
  <c r="R81" i="22"/>
  <c r="Q81" i="22"/>
  <c r="N81" i="22"/>
  <c r="S77" i="22"/>
  <c r="P77" i="22"/>
  <c r="R77" i="22"/>
  <c r="O77" i="22"/>
  <c r="Q77" i="22"/>
  <c r="M77" i="22"/>
  <c r="N77" i="22"/>
  <c r="L77" i="22"/>
  <c r="S73" i="22"/>
  <c r="P73" i="22"/>
  <c r="Q73" i="22"/>
  <c r="M73" i="22"/>
  <c r="O73" i="22"/>
  <c r="R73" i="22"/>
  <c r="N73" i="22"/>
  <c r="L73" i="22"/>
  <c r="S69" i="22"/>
  <c r="P69" i="22"/>
  <c r="R69" i="22"/>
  <c r="N69" i="22"/>
  <c r="L69" i="22"/>
  <c r="Q69" i="22"/>
  <c r="O69" i="22"/>
  <c r="M69" i="22"/>
  <c r="S65" i="22"/>
  <c r="P65" i="22"/>
  <c r="R65" i="22"/>
  <c r="O65" i="22"/>
  <c r="Q65" i="22"/>
  <c r="L65" i="22"/>
  <c r="N65" i="22"/>
  <c r="M65" i="22"/>
  <c r="S61" i="22"/>
  <c r="P61" i="22"/>
  <c r="Q61" i="22"/>
  <c r="O61" i="22"/>
  <c r="N61" i="22"/>
  <c r="R61" i="22"/>
  <c r="M61" i="22"/>
  <c r="L61" i="22"/>
  <c r="S57" i="22"/>
  <c r="P57" i="22"/>
  <c r="R57" i="22"/>
  <c r="M57" i="22"/>
  <c r="O57" i="22"/>
  <c r="N57" i="22"/>
  <c r="Q57" i="22"/>
  <c r="L57" i="22"/>
  <c r="S53" i="22"/>
  <c r="P53" i="22"/>
  <c r="Q53" i="22"/>
  <c r="N53" i="22"/>
  <c r="M53" i="22"/>
  <c r="L53" i="22"/>
  <c r="R53" i="22"/>
  <c r="O53" i="22"/>
  <c r="S49" i="22"/>
  <c r="P49" i="22"/>
  <c r="O49" i="22"/>
  <c r="R49" i="22"/>
  <c r="M49" i="22"/>
  <c r="Q49" i="22"/>
  <c r="N49" i="22"/>
  <c r="L49" i="22"/>
  <c r="S45" i="22"/>
  <c r="P45" i="22"/>
  <c r="R45" i="22"/>
  <c r="O45" i="22"/>
  <c r="Q45" i="22"/>
  <c r="M45" i="22"/>
  <c r="L45" i="22"/>
  <c r="N45" i="22"/>
  <c r="S41" i="22"/>
  <c r="P41" i="22"/>
  <c r="Q41" i="22"/>
  <c r="M41" i="22"/>
  <c r="N41" i="22"/>
  <c r="O41" i="22"/>
  <c r="R41" i="22"/>
  <c r="L41" i="22"/>
  <c r="S37" i="22"/>
  <c r="P37" i="22"/>
  <c r="R37" i="22"/>
  <c r="N37" i="22"/>
  <c r="L37" i="22"/>
  <c r="O37" i="22"/>
  <c r="Q37" i="22"/>
  <c r="M37" i="22"/>
  <c r="S33" i="22"/>
  <c r="P33" i="22"/>
  <c r="R33" i="22"/>
  <c r="O33" i="22"/>
  <c r="Q33" i="22"/>
  <c r="N33" i="22"/>
  <c r="M33" i="22"/>
  <c r="L33" i="22"/>
  <c r="S29" i="22"/>
  <c r="P29" i="22"/>
  <c r="Q29" i="22"/>
  <c r="O29" i="22"/>
  <c r="R29" i="22"/>
  <c r="N29" i="22"/>
  <c r="L29" i="22"/>
  <c r="M29" i="22"/>
  <c r="S25" i="22"/>
  <c r="P25" i="22"/>
  <c r="R25" i="22"/>
  <c r="M25" i="22"/>
  <c r="Q25" i="22"/>
  <c r="O25" i="22"/>
  <c r="N25" i="22"/>
  <c r="L25" i="22"/>
  <c r="S21" i="22"/>
  <c r="P21" i="22"/>
  <c r="Q21" i="22"/>
  <c r="N21" i="22"/>
  <c r="L21" i="22"/>
  <c r="M21" i="22"/>
  <c r="R21" i="22"/>
  <c r="O21" i="22"/>
  <c r="S17" i="22"/>
  <c r="P17" i="22"/>
  <c r="O17" i="22"/>
  <c r="M17" i="22"/>
  <c r="L17" i="22"/>
  <c r="R17" i="22"/>
  <c r="Q17" i="22"/>
  <c r="N17" i="22"/>
  <c r="R13" i="22"/>
  <c r="S13" i="22"/>
  <c r="Q13" i="22"/>
  <c r="P13" i="22"/>
  <c r="L13" i="22"/>
  <c r="O13" i="22"/>
  <c r="M13" i="22"/>
  <c r="N13" i="22"/>
  <c r="R142" i="22"/>
  <c r="S142" i="22"/>
  <c r="Q142" i="22"/>
  <c r="N142" i="22"/>
  <c r="P142" i="22"/>
  <c r="M142" i="22"/>
  <c r="O142" i="22"/>
  <c r="L142" i="22"/>
  <c r="R135" i="22"/>
  <c r="P135" i="22"/>
  <c r="S135" i="22"/>
  <c r="O135" i="22"/>
  <c r="L135" i="22"/>
  <c r="Q135" i="22"/>
  <c r="N135" i="22"/>
  <c r="M135" i="22"/>
  <c r="R115" i="22"/>
  <c r="Q115" i="22"/>
  <c r="P115" i="22"/>
  <c r="L115" i="22"/>
  <c r="S115" i="22"/>
  <c r="M115" i="22"/>
  <c r="N115" i="22"/>
  <c r="O115" i="22"/>
  <c r="R111" i="22"/>
  <c r="S111" i="22"/>
  <c r="Q111" i="22"/>
  <c r="L111" i="22"/>
  <c r="P111" i="22"/>
  <c r="N111" i="22"/>
  <c r="O111" i="22"/>
  <c r="M111" i="22"/>
  <c r="R107" i="22"/>
  <c r="S107" i="22"/>
  <c r="O107" i="22"/>
  <c r="N107" i="22"/>
  <c r="L107" i="22"/>
  <c r="Q107" i="22"/>
  <c r="P107" i="22"/>
  <c r="M107" i="22"/>
  <c r="R103" i="22"/>
  <c r="S103" i="22"/>
  <c r="P103" i="22"/>
  <c r="O103" i="22"/>
  <c r="L103" i="22"/>
  <c r="Q103" i="22"/>
  <c r="M103" i="22"/>
  <c r="N103" i="22"/>
  <c r="R95" i="22"/>
  <c r="Q95" i="22"/>
  <c r="L95" i="22"/>
  <c r="M95" i="22"/>
  <c r="S95" i="22"/>
  <c r="P95" i="22"/>
  <c r="O95" i="22"/>
  <c r="N95" i="22"/>
  <c r="R83" i="22"/>
  <c r="Q83" i="22"/>
  <c r="S83" i="22"/>
  <c r="P83" i="22"/>
  <c r="M83" i="22"/>
  <c r="L83" i="22"/>
  <c r="N83" i="22"/>
  <c r="O83" i="22"/>
  <c r="R71" i="22"/>
  <c r="Q71" i="22"/>
  <c r="S71" i="22"/>
  <c r="P71" i="22"/>
  <c r="O71" i="22"/>
  <c r="L71" i="22"/>
  <c r="N71" i="22"/>
  <c r="M71" i="22"/>
  <c r="R63" i="22"/>
  <c r="Q63" i="22"/>
  <c r="S63" i="22"/>
  <c r="L63" i="22"/>
  <c r="M63" i="22"/>
  <c r="N63" i="22"/>
  <c r="P63" i="22"/>
  <c r="O63" i="22"/>
  <c r="R55" i="22"/>
  <c r="Q55" i="22"/>
  <c r="S55" i="22"/>
  <c r="P55" i="22"/>
  <c r="O55" i="22"/>
  <c r="L55" i="22"/>
  <c r="N55" i="22"/>
  <c r="M55" i="22"/>
  <c r="R47" i="22"/>
  <c r="Q47" i="22"/>
  <c r="S47" i="22"/>
  <c r="L47" i="22"/>
  <c r="P47" i="22"/>
  <c r="N47" i="22"/>
  <c r="O47" i="22"/>
  <c r="M47" i="22"/>
  <c r="R19" i="22"/>
  <c r="Q19" i="22"/>
  <c r="S19" i="22"/>
  <c r="P19" i="22"/>
  <c r="M19" i="22"/>
  <c r="L19" i="22"/>
  <c r="N19" i="22"/>
  <c r="O19" i="22"/>
  <c r="R138" i="22"/>
  <c r="Q138" i="22"/>
  <c r="N138" i="22"/>
  <c r="M138" i="22"/>
  <c r="S138" i="22"/>
  <c r="L138" i="22"/>
  <c r="P138" i="22"/>
  <c r="O138" i="22"/>
  <c r="R130" i="22"/>
  <c r="Q130" i="22"/>
  <c r="N130" i="22"/>
  <c r="P130" i="22"/>
  <c r="O130" i="22"/>
  <c r="M130" i="22"/>
  <c r="L130" i="22"/>
  <c r="S130" i="22"/>
  <c r="R106" i="22"/>
  <c r="S106" i="22"/>
  <c r="Q106" i="22"/>
  <c r="N106" i="22"/>
  <c r="L106" i="22"/>
  <c r="P106" i="22"/>
  <c r="M106" i="22"/>
  <c r="O106" i="22"/>
  <c r="R86" i="22"/>
  <c r="Q86" i="22"/>
  <c r="S86" i="22"/>
  <c r="N86" i="22"/>
  <c r="O86" i="22"/>
  <c r="L86" i="22"/>
  <c r="P86" i="22"/>
  <c r="M86" i="22"/>
  <c r="S140" i="22"/>
  <c r="R140" i="22"/>
  <c r="O140" i="22"/>
  <c r="P140" i="22"/>
  <c r="N140" i="22"/>
  <c r="L140" i="22"/>
  <c r="M140" i="22"/>
  <c r="Q140" i="22"/>
  <c r="S136" i="22"/>
  <c r="O136" i="22"/>
  <c r="Q136" i="22"/>
  <c r="P136" i="22"/>
  <c r="R136" i="22"/>
  <c r="M136" i="22"/>
  <c r="N136" i="22"/>
  <c r="L136" i="22"/>
  <c r="S132" i="22"/>
  <c r="R132" i="22"/>
  <c r="O132" i="22"/>
  <c r="Q132" i="22"/>
  <c r="P132" i="22"/>
  <c r="N132" i="22"/>
  <c r="M132" i="22"/>
  <c r="L132" i="22"/>
  <c r="S128" i="22"/>
  <c r="O128" i="22"/>
  <c r="N128" i="22"/>
  <c r="L128" i="22"/>
  <c r="Q128" i="22"/>
  <c r="M128" i="22"/>
  <c r="R128" i="22"/>
  <c r="P128" i="22"/>
  <c r="S124" i="22"/>
  <c r="R124" i="22"/>
  <c r="O124" i="22"/>
  <c r="P124" i="22"/>
  <c r="Q124" i="22"/>
  <c r="L124" i="22"/>
  <c r="M124" i="22"/>
  <c r="N124" i="22"/>
  <c r="S120" i="22"/>
  <c r="O120" i="22"/>
  <c r="R120" i="22"/>
  <c r="Q120" i="22"/>
  <c r="P120" i="22"/>
  <c r="M120" i="22"/>
  <c r="N120" i="22"/>
  <c r="L120" i="22"/>
  <c r="S116" i="22"/>
  <c r="R116" i="22"/>
  <c r="O116" i="22"/>
  <c r="Q116" i="22"/>
  <c r="M116" i="22"/>
  <c r="P116" i="22"/>
  <c r="N116" i="22"/>
  <c r="L116" i="22"/>
  <c r="S112" i="22"/>
  <c r="O112" i="22"/>
  <c r="R112" i="22"/>
  <c r="N112" i="22"/>
  <c r="Q112" i="22"/>
  <c r="L112" i="22"/>
  <c r="P112" i="22"/>
  <c r="M112" i="22"/>
  <c r="S108" i="22"/>
  <c r="R108" i="22"/>
  <c r="O108" i="22"/>
  <c r="M108" i="22"/>
  <c r="P108" i="22"/>
  <c r="L108" i="22"/>
  <c r="N108" i="22"/>
  <c r="Q108" i="22"/>
  <c r="S104" i="22"/>
  <c r="O104" i="22"/>
  <c r="M104" i="22"/>
  <c r="Q104" i="22"/>
  <c r="P104" i="22"/>
  <c r="N104" i="22"/>
  <c r="R104" i="22"/>
  <c r="L104" i="22"/>
  <c r="S100" i="22"/>
  <c r="R100" i="22"/>
  <c r="O100" i="22"/>
  <c r="M100" i="22"/>
  <c r="Q100" i="22"/>
  <c r="P100" i="22"/>
  <c r="N100" i="22"/>
  <c r="L100" i="22"/>
  <c r="S96" i="22"/>
  <c r="O96" i="22"/>
  <c r="M96" i="22"/>
  <c r="N96" i="22"/>
  <c r="L96" i="22"/>
  <c r="R96" i="22"/>
  <c r="Q96" i="22"/>
  <c r="P96" i="22"/>
  <c r="S92" i="22"/>
  <c r="R92" i="22"/>
  <c r="O92" i="22"/>
  <c r="M92" i="22"/>
  <c r="P92" i="22"/>
  <c r="Q92" i="22"/>
  <c r="N92" i="22"/>
  <c r="L92" i="22"/>
  <c r="S88" i="22"/>
  <c r="Q88" i="22"/>
  <c r="O88" i="22"/>
  <c r="M88" i="22"/>
  <c r="R88" i="22"/>
  <c r="P88" i="22"/>
  <c r="N88" i="22"/>
  <c r="L88" i="22"/>
  <c r="S84" i="22"/>
  <c r="R84" i="22"/>
  <c r="O84" i="22"/>
  <c r="M84" i="22"/>
  <c r="Q84" i="22"/>
  <c r="P84" i="22"/>
  <c r="N84" i="22"/>
  <c r="L84" i="22"/>
  <c r="S80" i="22"/>
  <c r="Q80" i="22"/>
  <c r="O80" i="22"/>
  <c r="M80" i="22"/>
  <c r="R80" i="22"/>
  <c r="N80" i="22"/>
  <c r="L80" i="22"/>
  <c r="P80" i="22"/>
  <c r="S76" i="22"/>
  <c r="R76" i="22"/>
  <c r="O76" i="22"/>
  <c r="M76" i="22"/>
  <c r="P76" i="22"/>
  <c r="Q76" i="22"/>
  <c r="N76" i="22"/>
  <c r="L76" i="22"/>
  <c r="S72" i="22"/>
  <c r="Q72" i="22"/>
  <c r="O72" i="22"/>
  <c r="M72" i="22"/>
  <c r="P72" i="22"/>
  <c r="R72" i="22"/>
  <c r="N72" i="22"/>
  <c r="L72" i="22"/>
  <c r="S68" i="22"/>
  <c r="R68" i="22"/>
  <c r="O68" i="22"/>
  <c r="M68" i="22"/>
  <c r="Q68" i="22"/>
  <c r="P68" i="22"/>
  <c r="N68" i="22"/>
  <c r="L68" i="22"/>
  <c r="S64" i="22"/>
  <c r="Q64" i="22"/>
  <c r="O64" i="22"/>
  <c r="M64" i="22"/>
  <c r="N64" i="22"/>
  <c r="L64" i="22"/>
  <c r="P64" i="22"/>
  <c r="R64" i="22"/>
  <c r="S60" i="22"/>
  <c r="R60" i="22"/>
  <c r="O60" i="22"/>
  <c r="M60" i="22"/>
  <c r="P60" i="22"/>
  <c r="L60" i="22"/>
  <c r="N60" i="22"/>
  <c r="Q60" i="22"/>
  <c r="S56" i="22"/>
  <c r="Q56" i="22"/>
  <c r="O56" i="22"/>
  <c r="M56" i="22"/>
  <c r="R56" i="22"/>
  <c r="P56" i="22"/>
  <c r="N56" i="22"/>
  <c r="L56" i="22"/>
  <c r="S52" i="22"/>
  <c r="R52" i="22"/>
  <c r="O52" i="22"/>
  <c r="M52" i="22"/>
  <c r="Q52" i="22"/>
  <c r="P52" i="22"/>
  <c r="N52" i="22"/>
  <c r="L52" i="22"/>
  <c r="S48" i="22"/>
  <c r="Q48" i="22"/>
  <c r="O48" i="22"/>
  <c r="M48" i="22"/>
  <c r="R48" i="22"/>
  <c r="N48" i="22"/>
  <c r="L48" i="22"/>
  <c r="P48" i="22"/>
  <c r="S44" i="22"/>
  <c r="R44" i="22"/>
  <c r="O44" i="22"/>
  <c r="M44" i="22"/>
  <c r="P44" i="22"/>
  <c r="Q44" i="22"/>
  <c r="N44" i="22"/>
  <c r="L44" i="22"/>
  <c r="S40" i="22"/>
  <c r="Q40" i="22"/>
  <c r="O40" i="22"/>
  <c r="M40" i="22"/>
  <c r="P40" i="22"/>
  <c r="N40" i="22"/>
  <c r="R40" i="22"/>
  <c r="L40" i="22"/>
  <c r="S36" i="22"/>
  <c r="R36" i="22"/>
  <c r="O36" i="22"/>
  <c r="M36" i="22"/>
  <c r="P36" i="22"/>
  <c r="Q36" i="22"/>
  <c r="N36" i="22"/>
  <c r="L36" i="22"/>
  <c r="S32" i="22"/>
  <c r="Q32" i="22"/>
  <c r="O32" i="22"/>
  <c r="M32" i="22"/>
  <c r="N32" i="22"/>
  <c r="L32" i="22"/>
  <c r="R32" i="22"/>
  <c r="P32" i="22"/>
  <c r="S28" i="22"/>
  <c r="R28" i="22"/>
  <c r="O28" i="22"/>
  <c r="M28" i="22"/>
  <c r="P28" i="22"/>
  <c r="Q28" i="22"/>
  <c r="N28" i="22"/>
  <c r="L28" i="22"/>
  <c r="S24" i="22"/>
  <c r="Q24" i="22"/>
  <c r="O24" i="22"/>
  <c r="M24" i="22"/>
  <c r="R24" i="22"/>
  <c r="P24" i="22"/>
  <c r="L24" i="22"/>
  <c r="N24" i="22"/>
  <c r="S20" i="22"/>
  <c r="R20" i="22"/>
  <c r="O20" i="22"/>
  <c r="M20" i="22"/>
  <c r="Q20" i="22"/>
  <c r="P20" i="22"/>
  <c r="N20" i="22"/>
  <c r="L20" i="22"/>
  <c r="S16" i="22"/>
  <c r="Q16" i="22"/>
  <c r="O16" i="22"/>
  <c r="M16" i="22"/>
  <c r="R16" i="22"/>
  <c r="N16" i="22"/>
  <c r="L16" i="22"/>
  <c r="P16" i="22"/>
  <c r="D10" i="9"/>
  <c r="D11" i="9"/>
  <c r="D12" i="9"/>
  <c r="D13" i="9"/>
  <c r="D14" i="9"/>
  <c r="D15" i="9"/>
  <c r="D16" i="9"/>
  <c r="D17" i="9"/>
  <c r="D18" i="9"/>
  <c r="D19" i="9"/>
  <c r="D21" i="9"/>
  <c r="D22" i="9"/>
  <c r="D24" i="9"/>
  <c r="D25" i="9"/>
  <c r="D26" i="9"/>
  <c r="D27" i="9"/>
  <c r="D28" i="9"/>
  <c r="D29" i="9"/>
  <c r="D30" i="9"/>
  <c r="D31" i="9"/>
  <c r="D32" i="9"/>
  <c r="D33"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9" i="9"/>
  <c r="C10" i="9"/>
  <c r="C11" i="9"/>
  <c r="C12" i="9"/>
  <c r="C13" i="9"/>
  <c r="C14" i="9"/>
  <c r="C15" i="9"/>
  <c r="C16" i="9"/>
  <c r="C17" i="9"/>
  <c r="C18" i="9"/>
  <c r="C19" i="9"/>
  <c r="C21" i="9"/>
  <c r="C22" i="9"/>
  <c r="C24" i="9"/>
  <c r="C25" i="9"/>
  <c r="C26" i="9"/>
  <c r="C27" i="9"/>
  <c r="C28" i="9"/>
  <c r="C29" i="9"/>
  <c r="C30" i="9"/>
  <c r="C31" i="9"/>
  <c r="C32" i="9"/>
  <c r="C33"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9" i="9"/>
  <c r="A10" i="9"/>
  <c r="B10" i="9"/>
  <c r="A11" i="9"/>
  <c r="B11" i="9"/>
  <c r="A12" i="9"/>
  <c r="B12" i="9"/>
  <c r="A13" i="9"/>
  <c r="B13" i="9"/>
  <c r="A14" i="9"/>
  <c r="B14" i="9"/>
  <c r="A15" i="9"/>
  <c r="B15" i="9"/>
  <c r="A16" i="9"/>
  <c r="B16" i="9"/>
  <c r="A17" i="9"/>
  <c r="B17" i="9"/>
  <c r="A18" i="9"/>
  <c r="B18" i="9"/>
  <c r="A19" i="9"/>
  <c r="B19" i="9"/>
  <c r="A21" i="9"/>
  <c r="B21" i="9"/>
  <c r="A22" i="9"/>
  <c r="B22" i="9"/>
  <c r="A24" i="9"/>
  <c r="B24" i="9"/>
  <c r="A25" i="9"/>
  <c r="B25" i="9"/>
  <c r="A26" i="9"/>
  <c r="B26" i="9"/>
  <c r="A27" i="9"/>
  <c r="B27" i="9"/>
  <c r="A28" i="9"/>
  <c r="B28" i="9"/>
  <c r="A29" i="9"/>
  <c r="B29" i="9"/>
  <c r="A30" i="9"/>
  <c r="B30" i="9"/>
  <c r="A31" i="9"/>
  <c r="B31" i="9"/>
  <c r="A32" i="9"/>
  <c r="B32" i="9"/>
  <c r="A33" i="9"/>
  <c r="B33" i="9"/>
  <c r="A36" i="9"/>
  <c r="B36" i="9"/>
  <c r="A37" i="9"/>
  <c r="B37" i="9"/>
  <c r="A38" i="9"/>
  <c r="B38" i="9"/>
  <c r="A39" i="9"/>
  <c r="B39" i="9"/>
  <c r="A40" i="9"/>
  <c r="B40" i="9"/>
  <c r="A41" i="9"/>
  <c r="B41" i="9"/>
  <c r="A42" i="9"/>
  <c r="B42" i="9"/>
  <c r="A43" i="9"/>
  <c r="B43" i="9"/>
  <c r="A44" i="9"/>
  <c r="B44" i="9"/>
  <c r="A45" i="9"/>
  <c r="B45" i="9"/>
  <c r="A46" i="9"/>
  <c r="B46" i="9"/>
  <c r="A47" i="9"/>
  <c r="B47" i="9"/>
  <c r="A48" i="9"/>
  <c r="B48" i="9"/>
  <c r="A49" i="9"/>
  <c r="B49" i="9"/>
  <c r="A50" i="9"/>
  <c r="B50" i="9"/>
  <c r="A51" i="9"/>
  <c r="B51" i="9"/>
  <c r="A52" i="9"/>
  <c r="B52" i="9"/>
  <c r="A53" i="9"/>
  <c r="B53" i="9"/>
  <c r="A54" i="9"/>
  <c r="B54" i="9"/>
  <c r="A55" i="9"/>
  <c r="B55" i="9"/>
  <c r="A56" i="9"/>
  <c r="B56" i="9"/>
  <c r="A57" i="9"/>
  <c r="B57" i="9"/>
  <c r="A58" i="9"/>
  <c r="B58" i="9"/>
  <c r="A59" i="9"/>
  <c r="B59" i="9"/>
  <c r="A60" i="9"/>
  <c r="B60" i="9"/>
  <c r="A61" i="9"/>
  <c r="B61" i="9"/>
  <c r="A62" i="9"/>
  <c r="B62" i="9"/>
  <c r="A63" i="9"/>
  <c r="B63" i="9"/>
  <c r="A64" i="9"/>
  <c r="B64" i="9"/>
  <c r="A65" i="9"/>
  <c r="B65" i="9"/>
  <c r="A66" i="9"/>
  <c r="B66" i="9"/>
  <c r="A67" i="9"/>
  <c r="B67" i="9"/>
  <c r="A68" i="9"/>
  <c r="B68" i="9"/>
  <c r="A69" i="9"/>
  <c r="B69" i="9"/>
  <c r="A70" i="9"/>
  <c r="B70" i="9"/>
  <c r="A71" i="9"/>
  <c r="B71" i="9"/>
  <c r="A72" i="9"/>
  <c r="B72" i="9"/>
  <c r="A73" i="9"/>
  <c r="B73" i="9"/>
  <c r="A74" i="9"/>
  <c r="B74" i="9"/>
  <c r="A75" i="9"/>
  <c r="B75" i="9"/>
  <c r="A76" i="9"/>
  <c r="B76" i="9"/>
  <c r="A77" i="9"/>
  <c r="B77" i="9"/>
  <c r="A78" i="9"/>
  <c r="B78" i="9"/>
  <c r="A79" i="9"/>
  <c r="B79" i="9"/>
  <c r="A80" i="9"/>
  <c r="B80" i="9"/>
  <c r="A81" i="9"/>
  <c r="B81" i="9"/>
  <c r="A82" i="9"/>
  <c r="B82" i="9"/>
  <c r="A83" i="9"/>
  <c r="B83" i="9"/>
  <c r="A84" i="9"/>
  <c r="B84" i="9"/>
  <c r="A85" i="9"/>
  <c r="B85" i="9"/>
  <c r="A86" i="9"/>
  <c r="B86" i="9"/>
  <c r="A87" i="9"/>
  <c r="B87" i="9"/>
  <c r="A88" i="9"/>
  <c r="B88" i="9"/>
  <c r="A89" i="9"/>
  <c r="B89" i="9"/>
  <c r="A90" i="9"/>
  <c r="B90" i="9"/>
  <c r="A91" i="9"/>
  <c r="B91" i="9"/>
  <c r="A92" i="9"/>
  <c r="B92" i="9"/>
  <c r="A93" i="9"/>
  <c r="B93" i="9"/>
  <c r="A94" i="9"/>
  <c r="B94" i="9"/>
  <c r="A95" i="9"/>
  <c r="B95" i="9"/>
  <c r="A96" i="9"/>
  <c r="B96" i="9"/>
  <c r="A97" i="9"/>
  <c r="B97" i="9"/>
  <c r="A98" i="9"/>
  <c r="B98" i="9"/>
  <c r="A99" i="9"/>
  <c r="B99" i="9"/>
  <c r="A100" i="9"/>
  <c r="B100" i="9"/>
  <c r="A101" i="9"/>
  <c r="B101" i="9"/>
  <c r="A102" i="9"/>
  <c r="B102" i="9"/>
  <c r="A103" i="9"/>
  <c r="B103" i="9"/>
  <c r="A104" i="9"/>
  <c r="B104" i="9"/>
  <c r="A105" i="9"/>
  <c r="B105" i="9"/>
  <c r="A106" i="9"/>
  <c r="B106" i="9"/>
  <c r="A107" i="9"/>
  <c r="B107" i="9"/>
  <c r="A108" i="9"/>
  <c r="B108" i="9"/>
  <c r="A109" i="9"/>
  <c r="B109" i="9"/>
  <c r="A110" i="9"/>
  <c r="B110" i="9"/>
  <c r="A111" i="9"/>
  <c r="B111" i="9"/>
  <c r="A112" i="9"/>
  <c r="B112" i="9"/>
  <c r="A113" i="9"/>
  <c r="B113" i="9"/>
  <c r="A114" i="9"/>
  <c r="B114" i="9"/>
  <c r="A115" i="9"/>
  <c r="B115" i="9"/>
  <c r="A116" i="9"/>
  <c r="B116" i="9"/>
  <c r="A117" i="9"/>
  <c r="B117" i="9"/>
  <c r="A118" i="9"/>
  <c r="B118" i="9"/>
  <c r="A119" i="9"/>
  <c r="B119" i="9"/>
  <c r="A120" i="9"/>
  <c r="B120" i="9"/>
  <c r="A121" i="9"/>
  <c r="B121" i="9"/>
  <c r="A122" i="9"/>
  <c r="B122" i="9"/>
  <c r="A123" i="9"/>
  <c r="B123" i="9"/>
  <c r="A124" i="9"/>
  <c r="B124" i="9"/>
  <c r="A125" i="9"/>
  <c r="B125" i="9"/>
  <c r="A126" i="9"/>
  <c r="B126" i="9"/>
  <c r="A127" i="9"/>
  <c r="B127" i="9"/>
  <c r="A128" i="9"/>
  <c r="B128" i="9"/>
  <c r="A129" i="9"/>
  <c r="B129" i="9"/>
  <c r="A130" i="9"/>
  <c r="B130" i="9"/>
  <c r="A131" i="9"/>
  <c r="B131" i="9"/>
  <c r="A132" i="9"/>
  <c r="B132" i="9"/>
  <c r="A133" i="9"/>
  <c r="B133" i="9"/>
  <c r="A134" i="9"/>
  <c r="B134" i="9"/>
  <c r="A135" i="9"/>
  <c r="B135" i="9"/>
  <c r="A136" i="9"/>
  <c r="B136" i="9"/>
  <c r="A137" i="9"/>
  <c r="B137" i="9"/>
  <c r="A138" i="9"/>
  <c r="B138" i="9"/>
  <c r="A139" i="9"/>
  <c r="B139" i="9"/>
  <c r="A140" i="9"/>
  <c r="B140" i="9"/>
  <c r="A141" i="9"/>
  <c r="B141" i="9"/>
  <c r="A142" i="9"/>
  <c r="B142" i="9"/>
  <c r="A143" i="9"/>
  <c r="B143" i="9"/>
  <c r="A144" i="9"/>
  <c r="B144" i="9"/>
  <c r="A145" i="9"/>
  <c r="B145" i="9"/>
  <c r="B9" i="9"/>
  <c r="A9" i="9"/>
  <c r="I127" i="3" l="1"/>
  <c r="I128" i="3"/>
  <c r="I129" i="3"/>
  <c r="H127" i="3"/>
  <c r="H128" i="3"/>
  <c r="H129" i="3"/>
  <c r="G127" i="3"/>
  <c r="G128" i="3"/>
  <c r="G129" i="3"/>
  <c r="F129" i="3"/>
  <c r="F127" i="3"/>
  <c r="F128" i="3"/>
  <c r="J128" i="3"/>
  <c r="K128" i="3"/>
  <c r="L128" i="3"/>
  <c r="M128" i="3"/>
  <c r="N128" i="3"/>
  <c r="O128" i="3"/>
  <c r="J129" i="3"/>
  <c r="K129" i="3"/>
  <c r="L129" i="3"/>
  <c r="M129" i="3"/>
  <c r="N129" i="3"/>
  <c r="O129" i="3"/>
  <c r="E127" i="3"/>
  <c r="E128" i="3"/>
  <c r="D127" i="3"/>
  <c r="D128" i="3"/>
  <c r="D10" i="3"/>
  <c r="E10" i="3"/>
  <c r="F10" i="3"/>
  <c r="G10" i="3"/>
  <c r="H10" i="3"/>
  <c r="I10" i="3"/>
  <c r="J10" i="3"/>
  <c r="K10" i="3"/>
  <c r="L10" i="3"/>
  <c r="M10" i="3"/>
  <c r="N10" i="3"/>
  <c r="O10" i="3"/>
  <c r="P10" i="3"/>
  <c r="Q10" i="3"/>
  <c r="R10" i="3"/>
  <c r="S10" i="3"/>
  <c r="T10" i="3"/>
  <c r="U10" i="3"/>
  <c r="D11" i="3"/>
  <c r="E11" i="3"/>
  <c r="F11" i="3"/>
  <c r="G11" i="3"/>
  <c r="H11" i="3"/>
  <c r="I11" i="3"/>
  <c r="J11" i="3"/>
  <c r="K11" i="3"/>
  <c r="L11" i="3"/>
  <c r="M11" i="3"/>
  <c r="N11" i="3"/>
  <c r="O11" i="3"/>
  <c r="P11" i="3"/>
  <c r="Q11" i="3"/>
  <c r="R11" i="3"/>
  <c r="S11" i="3"/>
  <c r="T11" i="3"/>
  <c r="U11" i="3"/>
  <c r="D12" i="3"/>
  <c r="E12" i="3"/>
  <c r="F12" i="3"/>
  <c r="G12" i="3"/>
  <c r="H12" i="3"/>
  <c r="I12" i="3"/>
  <c r="J12" i="3"/>
  <c r="K12" i="3"/>
  <c r="L12" i="3"/>
  <c r="M12" i="3"/>
  <c r="N12" i="3"/>
  <c r="O12" i="3"/>
  <c r="P12" i="3"/>
  <c r="Q12" i="3"/>
  <c r="R12" i="3"/>
  <c r="S12" i="3"/>
  <c r="T12" i="3"/>
  <c r="U12" i="3"/>
  <c r="D13" i="3"/>
  <c r="E13" i="3"/>
  <c r="F13" i="3"/>
  <c r="G13" i="3"/>
  <c r="H13" i="3"/>
  <c r="I13" i="3"/>
  <c r="J13" i="3"/>
  <c r="K13" i="3"/>
  <c r="L13" i="3"/>
  <c r="M13" i="3"/>
  <c r="N13" i="3"/>
  <c r="O13" i="3"/>
  <c r="P13" i="3"/>
  <c r="Q13" i="3"/>
  <c r="R13" i="3"/>
  <c r="S13" i="3"/>
  <c r="T13" i="3"/>
  <c r="U13" i="3"/>
  <c r="D14" i="3"/>
  <c r="E14" i="3"/>
  <c r="F14" i="3"/>
  <c r="G14" i="3"/>
  <c r="H14" i="3"/>
  <c r="I14" i="3"/>
  <c r="J14" i="3"/>
  <c r="K14" i="3"/>
  <c r="L14" i="3"/>
  <c r="M14" i="3"/>
  <c r="N14" i="3"/>
  <c r="O14" i="3"/>
  <c r="P14" i="3"/>
  <c r="Q14" i="3"/>
  <c r="R14" i="3"/>
  <c r="S14" i="3"/>
  <c r="T14" i="3"/>
  <c r="U14" i="3"/>
  <c r="D15" i="3"/>
  <c r="E15" i="3"/>
  <c r="F15" i="3"/>
  <c r="G15" i="3"/>
  <c r="H15" i="3"/>
  <c r="I15" i="3"/>
  <c r="J15" i="3"/>
  <c r="K15" i="3"/>
  <c r="L15" i="3"/>
  <c r="M15" i="3"/>
  <c r="N15" i="3"/>
  <c r="O15" i="3"/>
  <c r="P15" i="3"/>
  <c r="Q15" i="3"/>
  <c r="R15" i="3"/>
  <c r="S15" i="3"/>
  <c r="T15" i="3"/>
  <c r="U15" i="3"/>
  <c r="D16" i="3"/>
  <c r="E16" i="3"/>
  <c r="F16" i="3"/>
  <c r="G16" i="3"/>
  <c r="H16" i="3"/>
  <c r="I16" i="3"/>
  <c r="J16" i="3"/>
  <c r="K16" i="3"/>
  <c r="L16" i="3"/>
  <c r="M16" i="3"/>
  <c r="N16" i="3"/>
  <c r="O16" i="3"/>
  <c r="P16" i="3"/>
  <c r="Q16" i="3"/>
  <c r="R16" i="3"/>
  <c r="S16" i="3"/>
  <c r="T16" i="3"/>
  <c r="U16" i="3"/>
  <c r="D17" i="3"/>
  <c r="E17" i="3"/>
  <c r="F17" i="3"/>
  <c r="G17" i="3"/>
  <c r="H17" i="3"/>
  <c r="I17" i="3"/>
  <c r="J17" i="3"/>
  <c r="K17" i="3"/>
  <c r="L17" i="3"/>
  <c r="M17" i="3"/>
  <c r="N17" i="3"/>
  <c r="O17" i="3"/>
  <c r="P17" i="3"/>
  <c r="Q17" i="3"/>
  <c r="R17" i="3"/>
  <c r="S17" i="3"/>
  <c r="T17" i="3"/>
  <c r="U17" i="3"/>
  <c r="D18" i="3"/>
  <c r="E18" i="3"/>
  <c r="F18" i="3"/>
  <c r="G18" i="3"/>
  <c r="H18" i="3"/>
  <c r="I18" i="3"/>
  <c r="J18" i="3"/>
  <c r="K18" i="3"/>
  <c r="L18" i="3"/>
  <c r="M18" i="3"/>
  <c r="N18" i="3"/>
  <c r="O18" i="3"/>
  <c r="P18" i="3"/>
  <c r="Q18" i="3"/>
  <c r="R18" i="3"/>
  <c r="S18" i="3"/>
  <c r="T18" i="3"/>
  <c r="U18" i="3"/>
  <c r="D19" i="3"/>
  <c r="E19" i="3"/>
  <c r="F19" i="3"/>
  <c r="G19" i="3"/>
  <c r="H19" i="3"/>
  <c r="I19" i="3"/>
  <c r="J19" i="3"/>
  <c r="K19" i="3"/>
  <c r="L19" i="3"/>
  <c r="M19" i="3"/>
  <c r="N19" i="3"/>
  <c r="O19" i="3"/>
  <c r="P19" i="3"/>
  <c r="Q19" i="3"/>
  <c r="R19" i="3"/>
  <c r="S19" i="3"/>
  <c r="T19" i="3"/>
  <c r="U19" i="3"/>
  <c r="D21" i="3"/>
  <c r="E21" i="3"/>
  <c r="F21" i="3"/>
  <c r="G21" i="3"/>
  <c r="H21" i="3"/>
  <c r="I21" i="3"/>
  <c r="J21" i="3"/>
  <c r="K21" i="3"/>
  <c r="L21" i="3"/>
  <c r="M21" i="3"/>
  <c r="N21" i="3"/>
  <c r="O21" i="3"/>
  <c r="P21" i="3"/>
  <c r="Q21" i="3"/>
  <c r="R21" i="3"/>
  <c r="S21" i="3"/>
  <c r="T21" i="3"/>
  <c r="U21" i="3"/>
  <c r="D22" i="3"/>
  <c r="E22" i="3"/>
  <c r="F22" i="3"/>
  <c r="G22" i="3"/>
  <c r="H22" i="3"/>
  <c r="I22" i="3"/>
  <c r="J22" i="3"/>
  <c r="K22" i="3"/>
  <c r="L22" i="3"/>
  <c r="M22" i="3"/>
  <c r="N22" i="3"/>
  <c r="O22" i="3"/>
  <c r="P22" i="3"/>
  <c r="Q22" i="3"/>
  <c r="R22" i="3"/>
  <c r="S22" i="3"/>
  <c r="T22" i="3"/>
  <c r="U22" i="3"/>
  <c r="D24" i="3"/>
  <c r="E24" i="3"/>
  <c r="F24" i="3"/>
  <c r="G24" i="3"/>
  <c r="H24" i="3"/>
  <c r="I24" i="3"/>
  <c r="J24" i="3"/>
  <c r="K24" i="3"/>
  <c r="L24" i="3"/>
  <c r="M24" i="3"/>
  <c r="N24" i="3"/>
  <c r="O24" i="3"/>
  <c r="P24" i="3"/>
  <c r="Q24" i="3"/>
  <c r="R24" i="3"/>
  <c r="S24" i="3"/>
  <c r="T24" i="3"/>
  <c r="U24" i="3"/>
  <c r="D25" i="3"/>
  <c r="E25" i="3"/>
  <c r="F25" i="3"/>
  <c r="G25" i="3"/>
  <c r="H25" i="3"/>
  <c r="I25" i="3"/>
  <c r="J25" i="3"/>
  <c r="K25" i="3"/>
  <c r="L25" i="3"/>
  <c r="M25" i="3"/>
  <c r="N25" i="3"/>
  <c r="O25" i="3"/>
  <c r="P25" i="3"/>
  <c r="Q25" i="3"/>
  <c r="R25" i="3"/>
  <c r="S25" i="3"/>
  <c r="T25" i="3"/>
  <c r="U25" i="3"/>
  <c r="D26" i="3"/>
  <c r="E26" i="3"/>
  <c r="F26" i="3"/>
  <c r="G26" i="3"/>
  <c r="H26" i="3"/>
  <c r="I26" i="3"/>
  <c r="J26" i="3"/>
  <c r="K26" i="3"/>
  <c r="L26" i="3"/>
  <c r="M26" i="3"/>
  <c r="N26" i="3"/>
  <c r="O26" i="3"/>
  <c r="P26" i="3"/>
  <c r="Q26" i="3"/>
  <c r="R26" i="3"/>
  <c r="S26" i="3"/>
  <c r="T26" i="3"/>
  <c r="U26" i="3"/>
  <c r="D27" i="3"/>
  <c r="E27" i="3"/>
  <c r="F27" i="3"/>
  <c r="G27" i="3"/>
  <c r="H27" i="3"/>
  <c r="I27" i="3"/>
  <c r="J27" i="3"/>
  <c r="K27" i="3"/>
  <c r="L27" i="3"/>
  <c r="M27" i="3"/>
  <c r="N27" i="3"/>
  <c r="O27" i="3"/>
  <c r="P27" i="3"/>
  <c r="Q27" i="3"/>
  <c r="R27" i="3"/>
  <c r="S27" i="3"/>
  <c r="T27" i="3"/>
  <c r="U27" i="3"/>
  <c r="D28" i="3"/>
  <c r="E28" i="3"/>
  <c r="F28" i="3"/>
  <c r="G28" i="3"/>
  <c r="H28" i="3"/>
  <c r="I28" i="3"/>
  <c r="J28" i="3"/>
  <c r="K28" i="3"/>
  <c r="L28" i="3"/>
  <c r="M28" i="3"/>
  <c r="N28" i="3"/>
  <c r="O28" i="3"/>
  <c r="P28" i="3"/>
  <c r="Q28" i="3"/>
  <c r="R28" i="3"/>
  <c r="S28" i="3"/>
  <c r="T28" i="3"/>
  <c r="U28" i="3"/>
  <c r="D29" i="3"/>
  <c r="E29" i="3"/>
  <c r="F29" i="3"/>
  <c r="G29" i="3"/>
  <c r="H29" i="3"/>
  <c r="I29" i="3"/>
  <c r="J29" i="3"/>
  <c r="K29" i="3"/>
  <c r="L29" i="3"/>
  <c r="M29" i="3"/>
  <c r="N29" i="3"/>
  <c r="O29" i="3"/>
  <c r="P29" i="3"/>
  <c r="Q29" i="3"/>
  <c r="R29" i="3"/>
  <c r="S29" i="3"/>
  <c r="T29" i="3"/>
  <c r="U29" i="3"/>
  <c r="D30" i="3"/>
  <c r="E30" i="3"/>
  <c r="F30" i="3"/>
  <c r="G30" i="3"/>
  <c r="H30" i="3"/>
  <c r="I30" i="3"/>
  <c r="J30" i="3"/>
  <c r="K30" i="3"/>
  <c r="L30" i="3"/>
  <c r="M30" i="3"/>
  <c r="N30" i="3"/>
  <c r="O30" i="3"/>
  <c r="P30" i="3"/>
  <c r="Q30" i="3"/>
  <c r="R30" i="3"/>
  <c r="S30" i="3"/>
  <c r="T30" i="3"/>
  <c r="U30" i="3"/>
  <c r="D31" i="3"/>
  <c r="E31" i="3"/>
  <c r="F31" i="3"/>
  <c r="G31" i="3"/>
  <c r="H31" i="3"/>
  <c r="I31" i="3"/>
  <c r="J31" i="3"/>
  <c r="K31" i="3"/>
  <c r="L31" i="3"/>
  <c r="M31" i="3"/>
  <c r="N31" i="3"/>
  <c r="O31" i="3"/>
  <c r="P31" i="3"/>
  <c r="Q31" i="3"/>
  <c r="R31" i="3"/>
  <c r="S31" i="3"/>
  <c r="T31" i="3"/>
  <c r="U31" i="3"/>
  <c r="D32" i="3"/>
  <c r="E32" i="3"/>
  <c r="F32" i="3"/>
  <c r="G32" i="3"/>
  <c r="H32" i="3"/>
  <c r="I32" i="3"/>
  <c r="J32" i="3"/>
  <c r="K32" i="3"/>
  <c r="L32" i="3"/>
  <c r="M32" i="3"/>
  <c r="N32" i="3"/>
  <c r="O32" i="3"/>
  <c r="P32" i="3"/>
  <c r="Q32" i="3"/>
  <c r="R32" i="3"/>
  <c r="S32" i="3"/>
  <c r="T32" i="3"/>
  <c r="U32" i="3"/>
  <c r="D33" i="3"/>
  <c r="E33" i="3"/>
  <c r="F33" i="3"/>
  <c r="G33" i="3"/>
  <c r="H33" i="3"/>
  <c r="I33" i="3"/>
  <c r="J33" i="3"/>
  <c r="K33" i="3"/>
  <c r="L33" i="3"/>
  <c r="M33" i="3"/>
  <c r="N33" i="3"/>
  <c r="O33" i="3"/>
  <c r="P33" i="3"/>
  <c r="Q33" i="3"/>
  <c r="R33" i="3"/>
  <c r="S33" i="3"/>
  <c r="T33" i="3"/>
  <c r="U33" i="3"/>
  <c r="D36" i="3"/>
  <c r="E36" i="3"/>
  <c r="F36" i="3"/>
  <c r="G36" i="3"/>
  <c r="H36" i="3"/>
  <c r="I36" i="3"/>
  <c r="J36" i="3"/>
  <c r="K36" i="3"/>
  <c r="L36" i="3"/>
  <c r="M36" i="3"/>
  <c r="N36" i="3"/>
  <c r="O36" i="3"/>
  <c r="P36" i="3"/>
  <c r="Q36" i="3"/>
  <c r="R36" i="3"/>
  <c r="S36" i="3"/>
  <c r="T36" i="3"/>
  <c r="U36" i="3"/>
  <c r="D37" i="3"/>
  <c r="E37" i="3"/>
  <c r="F37" i="3"/>
  <c r="G37" i="3"/>
  <c r="H37" i="3"/>
  <c r="I37" i="3"/>
  <c r="J37" i="3"/>
  <c r="K37" i="3"/>
  <c r="L37" i="3"/>
  <c r="M37" i="3"/>
  <c r="N37" i="3"/>
  <c r="O37" i="3"/>
  <c r="P37" i="3"/>
  <c r="Q37" i="3"/>
  <c r="R37" i="3"/>
  <c r="S37" i="3"/>
  <c r="T37" i="3"/>
  <c r="U37" i="3"/>
  <c r="D38" i="3"/>
  <c r="E38" i="3"/>
  <c r="F38" i="3"/>
  <c r="G38" i="3"/>
  <c r="H38" i="3"/>
  <c r="I38" i="3"/>
  <c r="J38" i="3"/>
  <c r="K38" i="3"/>
  <c r="L38" i="3"/>
  <c r="M38" i="3"/>
  <c r="N38" i="3"/>
  <c r="O38" i="3"/>
  <c r="P38" i="3"/>
  <c r="Q38" i="3"/>
  <c r="R38" i="3"/>
  <c r="S38" i="3"/>
  <c r="T38" i="3"/>
  <c r="U38" i="3"/>
  <c r="D39" i="3"/>
  <c r="E39" i="3"/>
  <c r="F39" i="3"/>
  <c r="G39" i="3"/>
  <c r="H39" i="3"/>
  <c r="I39" i="3"/>
  <c r="J39" i="3"/>
  <c r="K39" i="3"/>
  <c r="L39" i="3"/>
  <c r="M39" i="3"/>
  <c r="N39" i="3"/>
  <c r="O39" i="3"/>
  <c r="P39" i="3"/>
  <c r="Q39" i="3"/>
  <c r="R39" i="3"/>
  <c r="S39" i="3"/>
  <c r="T39" i="3"/>
  <c r="U39" i="3"/>
  <c r="D40" i="3"/>
  <c r="E40" i="3"/>
  <c r="F40" i="3"/>
  <c r="G40" i="3"/>
  <c r="H40" i="3"/>
  <c r="I40" i="3"/>
  <c r="J40" i="3"/>
  <c r="K40" i="3"/>
  <c r="L40" i="3"/>
  <c r="M40" i="3"/>
  <c r="N40" i="3"/>
  <c r="O40" i="3"/>
  <c r="P40" i="3"/>
  <c r="Q40" i="3"/>
  <c r="R40" i="3"/>
  <c r="S40" i="3"/>
  <c r="T40" i="3"/>
  <c r="U40" i="3"/>
  <c r="D41" i="3"/>
  <c r="E41" i="3"/>
  <c r="F41" i="3"/>
  <c r="G41" i="3"/>
  <c r="H41" i="3"/>
  <c r="I41" i="3"/>
  <c r="J41" i="3"/>
  <c r="K41" i="3"/>
  <c r="L41" i="3"/>
  <c r="M41" i="3"/>
  <c r="N41" i="3"/>
  <c r="O41" i="3"/>
  <c r="P41" i="3"/>
  <c r="Q41" i="3"/>
  <c r="R41" i="3"/>
  <c r="S41" i="3"/>
  <c r="T41" i="3"/>
  <c r="U41" i="3"/>
  <c r="D42" i="3"/>
  <c r="E42" i="3"/>
  <c r="F42" i="3"/>
  <c r="G42" i="3"/>
  <c r="H42" i="3"/>
  <c r="I42" i="3"/>
  <c r="J42" i="3"/>
  <c r="K42" i="3"/>
  <c r="L42" i="3"/>
  <c r="M42" i="3"/>
  <c r="N42" i="3"/>
  <c r="O42" i="3"/>
  <c r="P42" i="3"/>
  <c r="Q42" i="3"/>
  <c r="R42" i="3"/>
  <c r="S42" i="3"/>
  <c r="T42" i="3"/>
  <c r="U42" i="3"/>
  <c r="D43" i="3"/>
  <c r="E43" i="3"/>
  <c r="F43" i="3"/>
  <c r="G43" i="3"/>
  <c r="H43" i="3"/>
  <c r="I43" i="3"/>
  <c r="J43" i="3"/>
  <c r="K43" i="3"/>
  <c r="L43" i="3"/>
  <c r="M43" i="3"/>
  <c r="N43" i="3"/>
  <c r="O43" i="3"/>
  <c r="P43" i="3"/>
  <c r="Q43" i="3"/>
  <c r="R43" i="3"/>
  <c r="S43" i="3"/>
  <c r="T43" i="3"/>
  <c r="U43" i="3"/>
  <c r="D44" i="3"/>
  <c r="E44" i="3"/>
  <c r="F44" i="3"/>
  <c r="G44" i="3"/>
  <c r="H44" i="3"/>
  <c r="I44" i="3"/>
  <c r="J44" i="3"/>
  <c r="K44" i="3"/>
  <c r="L44" i="3"/>
  <c r="M44" i="3"/>
  <c r="N44" i="3"/>
  <c r="O44" i="3"/>
  <c r="P44" i="3"/>
  <c r="Q44" i="3"/>
  <c r="R44" i="3"/>
  <c r="S44" i="3"/>
  <c r="T44" i="3"/>
  <c r="U44" i="3"/>
  <c r="D45" i="3"/>
  <c r="E45" i="3"/>
  <c r="F45" i="3"/>
  <c r="G45" i="3"/>
  <c r="H45" i="3"/>
  <c r="I45" i="3"/>
  <c r="J45" i="3"/>
  <c r="K45" i="3"/>
  <c r="L45" i="3"/>
  <c r="M45" i="3"/>
  <c r="N45" i="3"/>
  <c r="O45" i="3"/>
  <c r="P45" i="3"/>
  <c r="Q45" i="3"/>
  <c r="R45" i="3"/>
  <c r="S45" i="3"/>
  <c r="T45" i="3"/>
  <c r="U45" i="3"/>
  <c r="D46" i="3"/>
  <c r="E46" i="3"/>
  <c r="F46" i="3"/>
  <c r="G46" i="3"/>
  <c r="H46" i="3"/>
  <c r="I46" i="3"/>
  <c r="J46" i="3"/>
  <c r="K46" i="3"/>
  <c r="L46" i="3"/>
  <c r="M46" i="3"/>
  <c r="N46" i="3"/>
  <c r="O46" i="3"/>
  <c r="P46" i="3"/>
  <c r="Q46" i="3"/>
  <c r="R46" i="3"/>
  <c r="S46" i="3"/>
  <c r="T46" i="3"/>
  <c r="U46" i="3"/>
  <c r="D47" i="3"/>
  <c r="E47" i="3"/>
  <c r="F47" i="3"/>
  <c r="G47" i="3"/>
  <c r="H47" i="3"/>
  <c r="I47" i="3"/>
  <c r="J47" i="3"/>
  <c r="K47" i="3"/>
  <c r="L47" i="3"/>
  <c r="M47" i="3"/>
  <c r="N47" i="3"/>
  <c r="O47" i="3"/>
  <c r="P47" i="3"/>
  <c r="Q47" i="3"/>
  <c r="R47" i="3"/>
  <c r="S47" i="3"/>
  <c r="T47" i="3"/>
  <c r="U47" i="3"/>
  <c r="D48" i="3"/>
  <c r="E48" i="3"/>
  <c r="F48" i="3"/>
  <c r="G48" i="3"/>
  <c r="H48" i="3"/>
  <c r="I48" i="3"/>
  <c r="J48" i="3"/>
  <c r="K48" i="3"/>
  <c r="L48" i="3"/>
  <c r="M48" i="3"/>
  <c r="N48" i="3"/>
  <c r="O48" i="3"/>
  <c r="P48" i="3"/>
  <c r="Q48" i="3"/>
  <c r="R48" i="3"/>
  <c r="S48" i="3"/>
  <c r="T48" i="3"/>
  <c r="U48" i="3"/>
  <c r="D49" i="3"/>
  <c r="E49" i="3"/>
  <c r="F49" i="3"/>
  <c r="G49" i="3"/>
  <c r="H49" i="3"/>
  <c r="I49" i="3"/>
  <c r="J49" i="3"/>
  <c r="K49" i="3"/>
  <c r="L49" i="3"/>
  <c r="M49" i="3"/>
  <c r="N49" i="3"/>
  <c r="O49" i="3"/>
  <c r="P49" i="3"/>
  <c r="Q49" i="3"/>
  <c r="R49" i="3"/>
  <c r="S49" i="3"/>
  <c r="T49" i="3"/>
  <c r="U49" i="3"/>
  <c r="D50" i="3"/>
  <c r="E50" i="3"/>
  <c r="F50" i="3"/>
  <c r="G50" i="3"/>
  <c r="H50" i="3"/>
  <c r="I50" i="3"/>
  <c r="J50" i="3"/>
  <c r="K50" i="3"/>
  <c r="L50" i="3"/>
  <c r="M50" i="3"/>
  <c r="N50" i="3"/>
  <c r="O50" i="3"/>
  <c r="P50" i="3"/>
  <c r="Q50" i="3"/>
  <c r="R50" i="3"/>
  <c r="S50" i="3"/>
  <c r="T50" i="3"/>
  <c r="U50" i="3"/>
  <c r="D51" i="3"/>
  <c r="E51" i="3"/>
  <c r="F51" i="3"/>
  <c r="G51" i="3"/>
  <c r="H51" i="3"/>
  <c r="I51" i="3"/>
  <c r="J51" i="3"/>
  <c r="K51" i="3"/>
  <c r="L51" i="3"/>
  <c r="M51" i="3"/>
  <c r="N51" i="3"/>
  <c r="O51" i="3"/>
  <c r="P51" i="3"/>
  <c r="Q51" i="3"/>
  <c r="R51" i="3"/>
  <c r="S51" i="3"/>
  <c r="T51" i="3"/>
  <c r="U51" i="3"/>
  <c r="D52" i="3"/>
  <c r="E52" i="3"/>
  <c r="F52" i="3"/>
  <c r="G52" i="3"/>
  <c r="H52" i="3"/>
  <c r="I52" i="3"/>
  <c r="J52" i="3"/>
  <c r="K52" i="3"/>
  <c r="L52" i="3"/>
  <c r="M52" i="3"/>
  <c r="N52" i="3"/>
  <c r="O52" i="3"/>
  <c r="P52" i="3"/>
  <c r="Q52" i="3"/>
  <c r="R52" i="3"/>
  <c r="S52" i="3"/>
  <c r="T52" i="3"/>
  <c r="U52" i="3"/>
  <c r="D53" i="3"/>
  <c r="E53" i="3"/>
  <c r="F53" i="3"/>
  <c r="G53" i="3"/>
  <c r="H53" i="3"/>
  <c r="I53" i="3"/>
  <c r="J53" i="3"/>
  <c r="K53" i="3"/>
  <c r="L53" i="3"/>
  <c r="M53" i="3"/>
  <c r="N53" i="3"/>
  <c r="O53" i="3"/>
  <c r="P53" i="3"/>
  <c r="Q53" i="3"/>
  <c r="R53" i="3"/>
  <c r="S53" i="3"/>
  <c r="T53" i="3"/>
  <c r="U53" i="3"/>
  <c r="D54" i="3"/>
  <c r="E54" i="3"/>
  <c r="F54" i="3"/>
  <c r="G54" i="3"/>
  <c r="H54" i="3"/>
  <c r="I54" i="3"/>
  <c r="J54" i="3"/>
  <c r="K54" i="3"/>
  <c r="L54" i="3"/>
  <c r="M54" i="3"/>
  <c r="N54" i="3"/>
  <c r="O54" i="3"/>
  <c r="P54" i="3"/>
  <c r="Q54" i="3"/>
  <c r="R54" i="3"/>
  <c r="S54" i="3"/>
  <c r="T54" i="3"/>
  <c r="U54" i="3"/>
  <c r="D55" i="3"/>
  <c r="E55" i="3"/>
  <c r="F55" i="3"/>
  <c r="G55" i="3"/>
  <c r="H55" i="3"/>
  <c r="I55" i="3"/>
  <c r="J55" i="3"/>
  <c r="K55" i="3"/>
  <c r="L55" i="3"/>
  <c r="M55" i="3"/>
  <c r="N55" i="3"/>
  <c r="O55" i="3"/>
  <c r="P55" i="3"/>
  <c r="Q55" i="3"/>
  <c r="R55" i="3"/>
  <c r="S55" i="3"/>
  <c r="T55" i="3"/>
  <c r="U55" i="3"/>
  <c r="D56" i="3"/>
  <c r="E56" i="3"/>
  <c r="F56" i="3"/>
  <c r="G56" i="3"/>
  <c r="H56" i="3"/>
  <c r="I56" i="3"/>
  <c r="J56" i="3"/>
  <c r="K56" i="3"/>
  <c r="L56" i="3"/>
  <c r="M56" i="3"/>
  <c r="N56" i="3"/>
  <c r="O56" i="3"/>
  <c r="P56" i="3"/>
  <c r="Q56" i="3"/>
  <c r="R56" i="3"/>
  <c r="S56" i="3"/>
  <c r="T56" i="3"/>
  <c r="U56" i="3"/>
  <c r="D57" i="3"/>
  <c r="E57" i="3"/>
  <c r="F57" i="3"/>
  <c r="G57" i="3"/>
  <c r="H57" i="3"/>
  <c r="I57" i="3"/>
  <c r="J57" i="3"/>
  <c r="K57" i="3"/>
  <c r="L57" i="3"/>
  <c r="M57" i="3"/>
  <c r="N57" i="3"/>
  <c r="O57" i="3"/>
  <c r="P57" i="3"/>
  <c r="Q57" i="3"/>
  <c r="R57" i="3"/>
  <c r="S57" i="3"/>
  <c r="T57" i="3"/>
  <c r="U57" i="3"/>
  <c r="D58" i="3"/>
  <c r="E58" i="3"/>
  <c r="F58" i="3"/>
  <c r="G58" i="3"/>
  <c r="H58" i="3"/>
  <c r="I58" i="3"/>
  <c r="J58" i="3"/>
  <c r="K58" i="3"/>
  <c r="L58" i="3"/>
  <c r="M58" i="3"/>
  <c r="N58" i="3"/>
  <c r="O58" i="3"/>
  <c r="P58" i="3"/>
  <c r="Q58" i="3"/>
  <c r="R58" i="3"/>
  <c r="S58" i="3"/>
  <c r="T58" i="3"/>
  <c r="U58" i="3"/>
  <c r="D59" i="3"/>
  <c r="E59" i="3"/>
  <c r="F59" i="3"/>
  <c r="G59" i="3"/>
  <c r="H59" i="3"/>
  <c r="I59" i="3"/>
  <c r="J59" i="3"/>
  <c r="K59" i="3"/>
  <c r="L59" i="3"/>
  <c r="M59" i="3"/>
  <c r="N59" i="3"/>
  <c r="O59" i="3"/>
  <c r="P59" i="3"/>
  <c r="Q59" i="3"/>
  <c r="R59" i="3"/>
  <c r="S59" i="3"/>
  <c r="T59" i="3"/>
  <c r="U59" i="3"/>
  <c r="D60" i="3"/>
  <c r="E60" i="3"/>
  <c r="F60" i="3"/>
  <c r="G60" i="3"/>
  <c r="H60" i="3"/>
  <c r="I60" i="3"/>
  <c r="J60" i="3"/>
  <c r="K60" i="3"/>
  <c r="L60" i="3"/>
  <c r="M60" i="3"/>
  <c r="N60" i="3"/>
  <c r="O60" i="3"/>
  <c r="P60" i="3"/>
  <c r="Q60" i="3"/>
  <c r="R60" i="3"/>
  <c r="S60" i="3"/>
  <c r="T60" i="3"/>
  <c r="U60" i="3"/>
  <c r="D61" i="3"/>
  <c r="E61" i="3"/>
  <c r="F61" i="3"/>
  <c r="G61" i="3"/>
  <c r="H61" i="3"/>
  <c r="I61" i="3"/>
  <c r="J61" i="3"/>
  <c r="K61" i="3"/>
  <c r="L61" i="3"/>
  <c r="M61" i="3"/>
  <c r="N61" i="3"/>
  <c r="O61" i="3"/>
  <c r="P61" i="3"/>
  <c r="Q61" i="3"/>
  <c r="R61" i="3"/>
  <c r="S61" i="3"/>
  <c r="T61" i="3"/>
  <c r="U61" i="3"/>
  <c r="D62" i="3"/>
  <c r="E62" i="3"/>
  <c r="F62" i="3"/>
  <c r="G62" i="3"/>
  <c r="H62" i="3"/>
  <c r="I62" i="3"/>
  <c r="J62" i="3"/>
  <c r="K62" i="3"/>
  <c r="L62" i="3"/>
  <c r="M62" i="3"/>
  <c r="N62" i="3"/>
  <c r="O62" i="3"/>
  <c r="P62" i="3"/>
  <c r="Q62" i="3"/>
  <c r="R62" i="3"/>
  <c r="S62" i="3"/>
  <c r="T62" i="3"/>
  <c r="U62" i="3"/>
  <c r="D63" i="3"/>
  <c r="E63" i="3"/>
  <c r="F63" i="3"/>
  <c r="G63" i="3"/>
  <c r="H63" i="3"/>
  <c r="I63" i="3"/>
  <c r="J63" i="3"/>
  <c r="K63" i="3"/>
  <c r="L63" i="3"/>
  <c r="M63" i="3"/>
  <c r="N63" i="3"/>
  <c r="O63" i="3"/>
  <c r="P63" i="3"/>
  <c r="Q63" i="3"/>
  <c r="R63" i="3"/>
  <c r="S63" i="3"/>
  <c r="T63" i="3"/>
  <c r="U63" i="3"/>
  <c r="D64" i="3"/>
  <c r="E64" i="3"/>
  <c r="F64" i="3"/>
  <c r="G64" i="3"/>
  <c r="H64" i="3"/>
  <c r="I64" i="3"/>
  <c r="J64" i="3"/>
  <c r="K64" i="3"/>
  <c r="L64" i="3"/>
  <c r="M64" i="3"/>
  <c r="N64" i="3"/>
  <c r="O64" i="3"/>
  <c r="P64" i="3"/>
  <c r="Q64" i="3"/>
  <c r="R64" i="3"/>
  <c r="S64" i="3"/>
  <c r="T64" i="3"/>
  <c r="U64" i="3"/>
  <c r="D65" i="3"/>
  <c r="E65" i="3"/>
  <c r="F65" i="3"/>
  <c r="G65" i="3"/>
  <c r="H65" i="3"/>
  <c r="I65" i="3"/>
  <c r="J65" i="3"/>
  <c r="K65" i="3"/>
  <c r="L65" i="3"/>
  <c r="M65" i="3"/>
  <c r="N65" i="3"/>
  <c r="O65" i="3"/>
  <c r="P65" i="3"/>
  <c r="Q65" i="3"/>
  <c r="R65" i="3"/>
  <c r="S65" i="3"/>
  <c r="T65" i="3"/>
  <c r="U65" i="3"/>
  <c r="D66" i="3"/>
  <c r="E66" i="3"/>
  <c r="F66" i="3"/>
  <c r="G66" i="3"/>
  <c r="H66" i="3"/>
  <c r="I66" i="3"/>
  <c r="J66" i="3"/>
  <c r="K66" i="3"/>
  <c r="L66" i="3"/>
  <c r="M66" i="3"/>
  <c r="N66" i="3"/>
  <c r="O66" i="3"/>
  <c r="P66" i="3"/>
  <c r="Q66" i="3"/>
  <c r="R66" i="3"/>
  <c r="S66" i="3"/>
  <c r="T66" i="3"/>
  <c r="U66" i="3"/>
  <c r="D67" i="3"/>
  <c r="E67" i="3"/>
  <c r="F67" i="3"/>
  <c r="G67" i="3"/>
  <c r="H67" i="3"/>
  <c r="I67" i="3"/>
  <c r="J67" i="3"/>
  <c r="K67" i="3"/>
  <c r="L67" i="3"/>
  <c r="M67" i="3"/>
  <c r="N67" i="3"/>
  <c r="O67" i="3"/>
  <c r="P67" i="3"/>
  <c r="Q67" i="3"/>
  <c r="R67" i="3"/>
  <c r="S67" i="3"/>
  <c r="T67" i="3"/>
  <c r="U67" i="3"/>
  <c r="D68" i="3"/>
  <c r="E68" i="3"/>
  <c r="F68" i="3"/>
  <c r="G68" i="3"/>
  <c r="H68" i="3"/>
  <c r="I68" i="3"/>
  <c r="J68" i="3"/>
  <c r="K68" i="3"/>
  <c r="L68" i="3"/>
  <c r="M68" i="3"/>
  <c r="N68" i="3"/>
  <c r="O68" i="3"/>
  <c r="P68" i="3"/>
  <c r="Q68" i="3"/>
  <c r="R68" i="3"/>
  <c r="S68" i="3"/>
  <c r="T68" i="3"/>
  <c r="U68" i="3"/>
  <c r="D69" i="3"/>
  <c r="E69" i="3"/>
  <c r="F69" i="3"/>
  <c r="G69" i="3"/>
  <c r="H69" i="3"/>
  <c r="I69" i="3"/>
  <c r="J69" i="3"/>
  <c r="K69" i="3"/>
  <c r="L69" i="3"/>
  <c r="M69" i="3"/>
  <c r="N69" i="3"/>
  <c r="O69" i="3"/>
  <c r="P69" i="3"/>
  <c r="Q69" i="3"/>
  <c r="R69" i="3"/>
  <c r="S69" i="3"/>
  <c r="T69" i="3"/>
  <c r="U69" i="3"/>
  <c r="D70" i="3"/>
  <c r="E70" i="3"/>
  <c r="F70" i="3"/>
  <c r="G70" i="3"/>
  <c r="H70" i="3"/>
  <c r="I70" i="3"/>
  <c r="J70" i="3"/>
  <c r="K70" i="3"/>
  <c r="L70" i="3"/>
  <c r="M70" i="3"/>
  <c r="N70" i="3"/>
  <c r="O70" i="3"/>
  <c r="P70" i="3"/>
  <c r="Q70" i="3"/>
  <c r="R70" i="3"/>
  <c r="S70" i="3"/>
  <c r="T70" i="3"/>
  <c r="U70" i="3"/>
  <c r="D71" i="3"/>
  <c r="E71" i="3"/>
  <c r="F71" i="3"/>
  <c r="G71" i="3"/>
  <c r="H71" i="3"/>
  <c r="I71" i="3"/>
  <c r="J71" i="3"/>
  <c r="K71" i="3"/>
  <c r="L71" i="3"/>
  <c r="M71" i="3"/>
  <c r="N71" i="3"/>
  <c r="O71" i="3"/>
  <c r="P71" i="3"/>
  <c r="Q71" i="3"/>
  <c r="R71" i="3"/>
  <c r="S71" i="3"/>
  <c r="T71" i="3"/>
  <c r="U71" i="3"/>
  <c r="D72" i="3"/>
  <c r="E72" i="3"/>
  <c r="F72" i="3"/>
  <c r="G72" i="3"/>
  <c r="H72" i="3"/>
  <c r="I72" i="3"/>
  <c r="J72" i="3"/>
  <c r="K72" i="3"/>
  <c r="L72" i="3"/>
  <c r="M72" i="3"/>
  <c r="N72" i="3"/>
  <c r="O72" i="3"/>
  <c r="P72" i="3"/>
  <c r="Q72" i="3"/>
  <c r="R72" i="3"/>
  <c r="S72" i="3"/>
  <c r="T72" i="3"/>
  <c r="U72" i="3"/>
  <c r="D73" i="3"/>
  <c r="E73" i="3"/>
  <c r="F73" i="3"/>
  <c r="G73" i="3"/>
  <c r="H73" i="3"/>
  <c r="I73" i="3"/>
  <c r="J73" i="3"/>
  <c r="K73" i="3"/>
  <c r="L73" i="3"/>
  <c r="M73" i="3"/>
  <c r="N73" i="3"/>
  <c r="O73" i="3"/>
  <c r="P73" i="3"/>
  <c r="Q73" i="3"/>
  <c r="R73" i="3"/>
  <c r="S73" i="3"/>
  <c r="T73" i="3"/>
  <c r="U73" i="3"/>
  <c r="D74" i="3"/>
  <c r="E74" i="3"/>
  <c r="F74" i="3"/>
  <c r="G74" i="3"/>
  <c r="H74" i="3"/>
  <c r="I74" i="3"/>
  <c r="J74" i="3"/>
  <c r="K74" i="3"/>
  <c r="L74" i="3"/>
  <c r="M74" i="3"/>
  <c r="N74" i="3"/>
  <c r="O74" i="3"/>
  <c r="P74" i="3"/>
  <c r="Q74" i="3"/>
  <c r="R74" i="3"/>
  <c r="S74" i="3"/>
  <c r="T74" i="3"/>
  <c r="U74" i="3"/>
  <c r="D75" i="3"/>
  <c r="E75" i="3"/>
  <c r="F75" i="3"/>
  <c r="G75" i="3"/>
  <c r="H75" i="3"/>
  <c r="I75" i="3"/>
  <c r="J75" i="3"/>
  <c r="K75" i="3"/>
  <c r="L75" i="3"/>
  <c r="M75" i="3"/>
  <c r="N75" i="3"/>
  <c r="O75" i="3"/>
  <c r="P75" i="3"/>
  <c r="Q75" i="3"/>
  <c r="R75" i="3"/>
  <c r="S75" i="3"/>
  <c r="T75" i="3"/>
  <c r="U75" i="3"/>
  <c r="D76" i="3"/>
  <c r="E76" i="3"/>
  <c r="F76" i="3"/>
  <c r="G76" i="3"/>
  <c r="H76" i="3"/>
  <c r="I76" i="3"/>
  <c r="J76" i="3"/>
  <c r="K76" i="3"/>
  <c r="L76" i="3"/>
  <c r="M76" i="3"/>
  <c r="N76" i="3"/>
  <c r="O76" i="3"/>
  <c r="P76" i="3"/>
  <c r="Q76" i="3"/>
  <c r="R76" i="3"/>
  <c r="S76" i="3"/>
  <c r="T76" i="3"/>
  <c r="U76" i="3"/>
  <c r="D77" i="3"/>
  <c r="E77" i="3"/>
  <c r="F77" i="3"/>
  <c r="G77" i="3"/>
  <c r="H77" i="3"/>
  <c r="I77" i="3"/>
  <c r="J77" i="3"/>
  <c r="K77" i="3"/>
  <c r="L77" i="3"/>
  <c r="M77" i="3"/>
  <c r="N77" i="3"/>
  <c r="O77" i="3"/>
  <c r="P77" i="3"/>
  <c r="Q77" i="3"/>
  <c r="R77" i="3"/>
  <c r="S77" i="3"/>
  <c r="T77" i="3"/>
  <c r="U77" i="3"/>
  <c r="D78" i="3"/>
  <c r="E78" i="3"/>
  <c r="F78" i="3"/>
  <c r="G78" i="3"/>
  <c r="H78" i="3"/>
  <c r="I78" i="3"/>
  <c r="J78" i="3"/>
  <c r="K78" i="3"/>
  <c r="L78" i="3"/>
  <c r="M78" i="3"/>
  <c r="N78" i="3"/>
  <c r="O78" i="3"/>
  <c r="P78" i="3"/>
  <c r="Q78" i="3"/>
  <c r="R78" i="3"/>
  <c r="S78" i="3"/>
  <c r="T78" i="3"/>
  <c r="U78" i="3"/>
  <c r="D79" i="3"/>
  <c r="E79" i="3"/>
  <c r="F79" i="3"/>
  <c r="G79" i="3"/>
  <c r="H79" i="3"/>
  <c r="I79" i="3"/>
  <c r="J79" i="3"/>
  <c r="K79" i="3"/>
  <c r="L79" i="3"/>
  <c r="M79" i="3"/>
  <c r="N79" i="3"/>
  <c r="O79" i="3"/>
  <c r="P79" i="3"/>
  <c r="Q79" i="3"/>
  <c r="R79" i="3"/>
  <c r="S79" i="3"/>
  <c r="T79" i="3"/>
  <c r="U79" i="3"/>
  <c r="D80" i="3"/>
  <c r="E80" i="3"/>
  <c r="F80" i="3"/>
  <c r="G80" i="3"/>
  <c r="H80" i="3"/>
  <c r="I80" i="3"/>
  <c r="J80" i="3"/>
  <c r="K80" i="3"/>
  <c r="L80" i="3"/>
  <c r="M80" i="3"/>
  <c r="N80" i="3"/>
  <c r="O80" i="3"/>
  <c r="P80" i="3"/>
  <c r="Q80" i="3"/>
  <c r="R80" i="3"/>
  <c r="S80" i="3"/>
  <c r="T80" i="3"/>
  <c r="U80" i="3"/>
  <c r="D81" i="3"/>
  <c r="E81" i="3"/>
  <c r="F81" i="3"/>
  <c r="G81" i="3"/>
  <c r="H81" i="3"/>
  <c r="I81" i="3"/>
  <c r="J81" i="3"/>
  <c r="K81" i="3"/>
  <c r="L81" i="3"/>
  <c r="M81" i="3"/>
  <c r="N81" i="3"/>
  <c r="O81" i="3"/>
  <c r="P81" i="3"/>
  <c r="Q81" i="3"/>
  <c r="R81" i="3"/>
  <c r="S81" i="3"/>
  <c r="T81" i="3"/>
  <c r="U81" i="3"/>
  <c r="D82" i="3"/>
  <c r="E82" i="3"/>
  <c r="F82" i="3"/>
  <c r="G82" i="3"/>
  <c r="H82" i="3"/>
  <c r="I82" i="3"/>
  <c r="J82" i="3"/>
  <c r="K82" i="3"/>
  <c r="L82" i="3"/>
  <c r="M82" i="3"/>
  <c r="N82" i="3"/>
  <c r="O82" i="3"/>
  <c r="P82" i="3"/>
  <c r="Q82" i="3"/>
  <c r="R82" i="3"/>
  <c r="S82" i="3"/>
  <c r="T82" i="3"/>
  <c r="U82" i="3"/>
  <c r="D83" i="3"/>
  <c r="E83" i="3"/>
  <c r="F83" i="3"/>
  <c r="G83" i="3"/>
  <c r="H83" i="3"/>
  <c r="I83" i="3"/>
  <c r="J83" i="3"/>
  <c r="K83" i="3"/>
  <c r="L83" i="3"/>
  <c r="M83" i="3"/>
  <c r="N83" i="3"/>
  <c r="O83" i="3"/>
  <c r="P83" i="3"/>
  <c r="Q83" i="3"/>
  <c r="R83" i="3"/>
  <c r="S83" i="3"/>
  <c r="T83" i="3"/>
  <c r="U83" i="3"/>
  <c r="D84" i="3"/>
  <c r="E84" i="3"/>
  <c r="F84" i="3"/>
  <c r="G84" i="3"/>
  <c r="H84" i="3"/>
  <c r="I84" i="3"/>
  <c r="J84" i="3"/>
  <c r="K84" i="3"/>
  <c r="L84" i="3"/>
  <c r="M84" i="3"/>
  <c r="N84" i="3"/>
  <c r="O84" i="3"/>
  <c r="P84" i="3"/>
  <c r="Q84" i="3"/>
  <c r="R84" i="3"/>
  <c r="S84" i="3"/>
  <c r="T84" i="3"/>
  <c r="U84" i="3"/>
  <c r="D85" i="3"/>
  <c r="E85" i="3"/>
  <c r="F85" i="3"/>
  <c r="G85" i="3"/>
  <c r="H85" i="3"/>
  <c r="I85" i="3"/>
  <c r="J85" i="3"/>
  <c r="K85" i="3"/>
  <c r="L85" i="3"/>
  <c r="M85" i="3"/>
  <c r="N85" i="3"/>
  <c r="O85" i="3"/>
  <c r="P85" i="3"/>
  <c r="Q85" i="3"/>
  <c r="R85" i="3"/>
  <c r="S85" i="3"/>
  <c r="T85" i="3"/>
  <c r="U85" i="3"/>
  <c r="D86" i="3"/>
  <c r="E86" i="3"/>
  <c r="F86" i="3"/>
  <c r="G86" i="3"/>
  <c r="H86" i="3"/>
  <c r="I86" i="3"/>
  <c r="J86" i="3"/>
  <c r="K86" i="3"/>
  <c r="L86" i="3"/>
  <c r="M86" i="3"/>
  <c r="N86" i="3"/>
  <c r="O86" i="3"/>
  <c r="P86" i="3"/>
  <c r="Q86" i="3"/>
  <c r="R86" i="3"/>
  <c r="S86" i="3"/>
  <c r="T86" i="3"/>
  <c r="U86" i="3"/>
  <c r="D87" i="3"/>
  <c r="E87" i="3"/>
  <c r="F87" i="3"/>
  <c r="G87" i="3"/>
  <c r="H87" i="3"/>
  <c r="I87" i="3"/>
  <c r="J87" i="3"/>
  <c r="K87" i="3"/>
  <c r="L87" i="3"/>
  <c r="M87" i="3"/>
  <c r="N87" i="3"/>
  <c r="O87" i="3"/>
  <c r="P87" i="3"/>
  <c r="Q87" i="3"/>
  <c r="R87" i="3"/>
  <c r="S87" i="3"/>
  <c r="T87" i="3"/>
  <c r="U87" i="3"/>
  <c r="D88" i="3"/>
  <c r="E88" i="3"/>
  <c r="F88" i="3"/>
  <c r="G88" i="3"/>
  <c r="H88" i="3"/>
  <c r="I88" i="3"/>
  <c r="J88" i="3"/>
  <c r="K88" i="3"/>
  <c r="L88" i="3"/>
  <c r="M88" i="3"/>
  <c r="N88" i="3"/>
  <c r="O88" i="3"/>
  <c r="P88" i="3"/>
  <c r="Q88" i="3"/>
  <c r="R88" i="3"/>
  <c r="S88" i="3"/>
  <c r="T88" i="3"/>
  <c r="U88" i="3"/>
  <c r="D89" i="3"/>
  <c r="E89" i="3"/>
  <c r="F89" i="3"/>
  <c r="G89" i="3"/>
  <c r="H89" i="3"/>
  <c r="I89" i="3"/>
  <c r="J89" i="3"/>
  <c r="K89" i="3"/>
  <c r="L89" i="3"/>
  <c r="M89" i="3"/>
  <c r="N89" i="3"/>
  <c r="O89" i="3"/>
  <c r="P89" i="3"/>
  <c r="Q89" i="3"/>
  <c r="R89" i="3"/>
  <c r="S89" i="3"/>
  <c r="T89" i="3"/>
  <c r="U89" i="3"/>
  <c r="D90" i="3"/>
  <c r="E90" i="3"/>
  <c r="F90" i="3"/>
  <c r="G90" i="3"/>
  <c r="H90" i="3"/>
  <c r="I90" i="3"/>
  <c r="J90" i="3"/>
  <c r="K90" i="3"/>
  <c r="L90" i="3"/>
  <c r="M90" i="3"/>
  <c r="N90" i="3"/>
  <c r="O90" i="3"/>
  <c r="P90" i="3"/>
  <c r="Q90" i="3"/>
  <c r="R90" i="3"/>
  <c r="S90" i="3"/>
  <c r="T90" i="3"/>
  <c r="U90" i="3"/>
  <c r="D91" i="3"/>
  <c r="E91" i="3"/>
  <c r="F91" i="3"/>
  <c r="G91" i="3"/>
  <c r="H91" i="3"/>
  <c r="I91" i="3"/>
  <c r="J91" i="3"/>
  <c r="K91" i="3"/>
  <c r="L91" i="3"/>
  <c r="M91" i="3"/>
  <c r="N91" i="3"/>
  <c r="O91" i="3"/>
  <c r="P91" i="3"/>
  <c r="Q91" i="3"/>
  <c r="R91" i="3"/>
  <c r="S91" i="3"/>
  <c r="T91" i="3"/>
  <c r="U91" i="3"/>
  <c r="D92" i="3"/>
  <c r="E92" i="3"/>
  <c r="F92" i="3"/>
  <c r="G92" i="3"/>
  <c r="H92" i="3"/>
  <c r="I92" i="3"/>
  <c r="J92" i="3"/>
  <c r="K92" i="3"/>
  <c r="L92" i="3"/>
  <c r="M92" i="3"/>
  <c r="N92" i="3"/>
  <c r="O92" i="3"/>
  <c r="P92" i="3"/>
  <c r="Q92" i="3"/>
  <c r="R92" i="3"/>
  <c r="S92" i="3"/>
  <c r="T92" i="3"/>
  <c r="U92" i="3"/>
  <c r="D93" i="3"/>
  <c r="E93" i="3"/>
  <c r="F93" i="3"/>
  <c r="G93" i="3"/>
  <c r="H93" i="3"/>
  <c r="I93" i="3"/>
  <c r="J93" i="3"/>
  <c r="K93" i="3"/>
  <c r="L93" i="3"/>
  <c r="M93" i="3"/>
  <c r="N93" i="3"/>
  <c r="O93" i="3"/>
  <c r="P93" i="3"/>
  <c r="Q93" i="3"/>
  <c r="R93" i="3"/>
  <c r="S93" i="3"/>
  <c r="T93" i="3"/>
  <c r="U93" i="3"/>
  <c r="D94" i="3"/>
  <c r="E94" i="3"/>
  <c r="F94" i="3"/>
  <c r="G94" i="3"/>
  <c r="H94" i="3"/>
  <c r="I94" i="3"/>
  <c r="J94" i="3"/>
  <c r="K94" i="3"/>
  <c r="L94" i="3"/>
  <c r="M94" i="3"/>
  <c r="N94" i="3"/>
  <c r="O94" i="3"/>
  <c r="P94" i="3"/>
  <c r="Q94" i="3"/>
  <c r="R94" i="3"/>
  <c r="S94" i="3"/>
  <c r="T94" i="3"/>
  <c r="U94" i="3"/>
  <c r="D95" i="3"/>
  <c r="E95" i="3"/>
  <c r="F95" i="3"/>
  <c r="G95" i="3"/>
  <c r="H95" i="3"/>
  <c r="I95" i="3"/>
  <c r="J95" i="3"/>
  <c r="K95" i="3"/>
  <c r="L95" i="3"/>
  <c r="M95" i="3"/>
  <c r="N95" i="3"/>
  <c r="O95" i="3"/>
  <c r="P95" i="3"/>
  <c r="Q95" i="3"/>
  <c r="R95" i="3"/>
  <c r="S95" i="3"/>
  <c r="T95" i="3"/>
  <c r="U95" i="3"/>
  <c r="D96" i="3"/>
  <c r="E96" i="3"/>
  <c r="F96" i="3"/>
  <c r="G96" i="3"/>
  <c r="H96" i="3"/>
  <c r="I96" i="3"/>
  <c r="J96" i="3"/>
  <c r="K96" i="3"/>
  <c r="L96" i="3"/>
  <c r="M96" i="3"/>
  <c r="N96" i="3"/>
  <c r="O96" i="3"/>
  <c r="P96" i="3"/>
  <c r="Q96" i="3"/>
  <c r="R96" i="3"/>
  <c r="S96" i="3"/>
  <c r="T96" i="3"/>
  <c r="U96" i="3"/>
  <c r="D97" i="3"/>
  <c r="E97" i="3"/>
  <c r="F97" i="3"/>
  <c r="G97" i="3"/>
  <c r="H97" i="3"/>
  <c r="I97" i="3"/>
  <c r="J97" i="3"/>
  <c r="K97" i="3"/>
  <c r="L97" i="3"/>
  <c r="M97" i="3"/>
  <c r="N97" i="3"/>
  <c r="O97" i="3"/>
  <c r="P97" i="3"/>
  <c r="Q97" i="3"/>
  <c r="R97" i="3"/>
  <c r="S97" i="3"/>
  <c r="T97" i="3"/>
  <c r="U97" i="3"/>
  <c r="D98" i="3"/>
  <c r="E98" i="3"/>
  <c r="F98" i="3"/>
  <c r="G98" i="3"/>
  <c r="H98" i="3"/>
  <c r="I98" i="3"/>
  <c r="J98" i="3"/>
  <c r="K98" i="3"/>
  <c r="L98" i="3"/>
  <c r="M98" i="3"/>
  <c r="N98" i="3"/>
  <c r="O98" i="3"/>
  <c r="P98" i="3"/>
  <c r="Q98" i="3"/>
  <c r="R98" i="3"/>
  <c r="S98" i="3"/>
  <c r="T98" i="3"/>
  <c r="U98" i="3"/>
  <c r="D99" i="3"/>
  <c r="E99" i="3"/>
  <c r="F99" i="3"/>
  <c r="G99" i="3"/>
  <c r="H99" i="3"/>
  <c r="I99" i="3"/>
  <c r="J99" i="3"/>
  <c r="K99" i="3"/>
  <c r="L99" i="3"/>
  <c r="M99" i="3"/>
  <c r="N99" i="3"/>
  <c r="O99" i="3"/>
  <c r="P99" i="3"/>
  <c r="Q99" i="3"/>
  <c r="R99" i="3"/>
  <c r="S99" i="3"/>
  <c r="T99" i="3"/>
  <c r="U99" i="3"/>
  <c r="D100" i="3"/>
  <c r="E100" i="3"/>
  <c r="F100" i="3"/>
  <c r="G100" i="3"/>
  <c r="H100" i="3"/>
  <c r="I100" i="3"/>
  <c r="J100" i="3"/>
  <c r="K100" i="3"/>
  <c r="L100" i="3"/>
  <c r="M100" i="3"/>
  <c r="N100" i="3"/>
  <c r="O100" i="3"/>
  <c r="P100" i="3"/>
  <c r="Q100" i="3"/>
  <c r="R100" i="3"/>
  <c r="S100" i="3"/>
  <c r="T100" i="3"/>
  <c r="U100" i="3"/>
  <c r="D101" i="3"/>
  <c r="E101" i="3"/>
  <c r="F101" i="3"/>
  <c r="G101" i="3"/>
  <c r="H101" i="3"/>
  <c r="I101" i="3"/>
  <c r="J101" i="3"/>
  <c r="K101" i="3"/>
  <c r="L101" i="3"/>
  <c r="M101" i="3"/>
  <c r="N101" i="3"/>
  <c r="O101" i="3"/>
  <c r="P101" i="3"/>
  <c r="Q101" i="3"/>
  <c r="R101" i="3"/>
  <c r="S101" i="3"/>
  <c r="T101" i="3"/>
  <c r="U101" i="3"/>
  <c r="D102" i="3"/>
  <c r="E102" i="3"/>
  <c r="F102" i="3"/>
  <c r="G102" i="3"/>
  <c r="H102" i="3"/>
  <c r="I102" i="3"/>
  <c r="J102" i="3"/>
  <c r="K102" i="3"/>
  <c r="L102" i="3"/>
  <c r="M102" i="3"/>
  <c r="N102" i="3"/>
  <c r="O102" i="3"/>
  <c r="P102" i="3"/>
  <c r="Q102" i="3"/>
  <c r="R102" i="3"/>
  <c r="S102" i="3"/>
  <c r="T102" i="3"/>
  <c r="U102" i="3"/>
  <c r="D103" i="3"/>
  <c r="E103" i="3"/>
  <c r="F103" i="3"/>
  <c r="G103" i="3"/>
  <c r="H103" i="3"/>
  <c r="I103" i="3"/>
  <c r="J103" i="3"/>
  <c r="K103" i="3"/>
  <c r="L103" i="3"/>
  <c r="M103" i="3"/>
  <c r="N103" i="3"/>
  <c r="O103" i="3"/>
  <c r="P103" i="3"/>
  <c r="Q103" i="3"/>
  <c r="R103" i="3"/>
  <c r="S103" i="3"/>
  <c r="T103" i="3"/>
  <c r="U103" i="3"/>
  <c r="D104" i="3"/>
  <c r="E104" i="3"/>
  <c r="F104" i="3"/>
  <c r="G104" i="3"/>
  <c r="H104" i="3"/>
  <c r="I104" i="3"/>
  <c r="J104" i="3"/>
  <c r="K104" i="3"/>
  <c r="L104" i="3"/>
  <c r="M104" i="3"/>
  <c r="N104" i="3"/>
  <c r="O104" i="3"/>
  <c r="P104" i="3"/>
  <c r="Q104" i="3"/>
  <c r="R104" i="3"/>
  <c r="S104" i="3"/>
  <c r="T104" i="3"/>
  <c r="U104" i="3"/>
  <c r="D105" i="3"/>
  <c r="E105" i="3"/>
  <c r="F105" i="3"/>
  <c r="G105" i="3"/>
  <c r="H105" i="3"/>
  <c r="I105" i="3"/>
  <c r="J105" i="3"/>
  <c r="K105" i="3"/>
  <c r="L105" i="3"/>
  <c r="M105" i="3"/>
  <c r="N105" i="3"/>
  <c r="O105" i="3"/>
  <c r="P105" i="3"/>
  <c r="Q105" i="3"/>
  <c r="R105" i="3"/>
  <c r="S105" i="3"/>
  <c r="T105" i="3"/>
  <c r="U105" i="3"/>
  <c r="D106" i="3"/>
  <c r="E106" i="3"/>
  <c r="F106" i="3"/>
  <c r="G106" i="3"/>
  <c r="H106" i="3"/>
  <c r="I106" i="3"/>
  <c r="J106" i="3"/>
  <c r="K106" i="3"/>
  <c r="L106" i="3"/>
  <c r="M106" i="3"/>
  <c r="N106" i="3"/>
  <c r="O106" i="3"/>
  <c r="P106" i="3"/>
  <c r="Q106" i="3"/>
  <c r="R106" i="3"/>
  <c r="S106" i="3"/>
  <c r="T106" i="3"/>
  <c r="U106" i="3"/>
  <c r="D107" i="3"/>
  <c r="E107" i="3"/>
  <c r="F107" i="3"/>
  <c r="G107" i="3"/>
  <c r="H107" i="3"/>
  <c r="I107" i="3"/>
  <c r="J107" i="3"/>
  <c r="K107" i="3"/>
  <c r="L107" i="3"/>
  <c r="M107" i="3"/>
  <c r="N107" i="3"/>
  <c r="O107" i="3"/>
  <c r="P107" i="3"/>
  <c r="Q107" i="3"/>
  <c r="R107" i="3"/>
  <c r="S107" i="3"/>
  <c r="T107" i="3"/>
  <c r="U107" i="3"/>
  <c r="D108" i="3"/>
  <c r="E108" i="3"/>
  <c r="F108" i="3"/>
  <c r="G108" i="3"/>
  <c r="H108" i="3"/>
  <c r="I108" i="3"/>
  <c r="J108" i="3"/>
  <c r="K108" i="3"/>
  <c r="L108" i="3"/>
  <c r="M108" i="3"/>
  <c r="N108" i="3"/>
  <c r="O108" i="3"/>
  <c r="P108" i="3"/>
  <c r="Q108" i="3"/>
  <c r="R108" i="3"/>
  <c r="S108" i="3"/>
  <c r="T108" i="3"/>
  <c r="U108" i="3"/>
  <c r="D109" i="3"/>
  <c r="E109" i="3"/>
  <c r="F109" i="3"/>
  <c r="G109" i="3"/>
  <c r="H109" i="3"/>
  <c r="I109" i="3"/>
  <c r="J109" i="3"/>
  <c r="K109" i="3"/>
  <c r="L109" i="3"/>
  <c r="M109" i="3"/>
  <c r="N109" i="3"/>
  <c r="O109" i="3"/>
  <c r="P109" i="3"/>
  <c r="Q109" i="3"/>
  <c r="R109" i="3"/>
  <c r="S109" i="3"/>
  <c r="T109" i="3"/>
  <c r="U109" i="3"/>
  <c r="D110" i="3"/>
  <c r="E110" i="3"/>
  <c r="F110" i="3"/>
  <c r="G110" i="3"/>
  <c r="H110" i="3"/>
  <c r="I110" i="3"/>
  <c r="J110" i="3"/>
  <c r="K110" i="3"/>
  <c r="L110" i="3"/>
  <c r="M110" i="3"/>
  <c r="N110" i="3"/>
  <c r="O110" i="3"/>
  <c r="P110" i="3"/>
  <c r="Q110" i="3"/>
  <c r="R110" i="3"/>
  <c r="S110" i="3"/>
  <c r="T110" i="3"/>
  <c r="U110" i="3"/>
  <c r="D111" i="3"/>
  <c r="E111" i="3"/>
  <c r="F111" i="3"/>
  <c r="G111" i="3"/>
  <c r="H111" i="3"/>
  <c r="I111" i="3"/>
  <c r="J111" i="3"/>
  <c r="K111" i="3"/>
  <c r="L111" i="3"/>
  <c r="M111" i="3"/>
  <c r="N111" i="3"/>
  <c r="O111" i="3"/>
  <c r="P111" i="3"/>
  <c r="Q111" i="3"/>
  <c r="R111" i="3"/>
  <c r="S111" i="3"/>
  <c r="T111" i="3"/>
  <c r="U111" i="3"/>
  <c r="D112" i="3"/>
  <c r="E112" i="3"/>
  <c r="F112" i="3"/>
  <c r="G112" i="3"/>
  <c r="H112" i="3"/>
  <c r="I112" i="3"/>
  <c r="J112" i="3"/>
  <c r="K112" i="3"/>
  <c r="L112" i="3"/>
  <c r="M112" i="3"/>
  <c r="N112" i="3"/>
  <c r="O112" i="3"/>
  <c r="P112" i="3"/>
  <c r="Q112" i="3"/>
  <c r="R112" i="3"/>
  <c r="S112" i="3"/>
  <c r="T112" i="3"/>
  <c r="U112" i="3"/>
  <c r="D113" i="3"/>
  <c r="E113" i="3"/>
  <c r="F113" i="3"/>
  <c r="G113" i="3"/>
  <c r="H113" i="3"/>
  <c r="I113" i="3"/>
  <c r="J113" i="3"/>
  <c r="K113" i="3"/>
  <c r="L113" i="3"/>
  <c r="M113" i="3"/>
  <c r="N113" i="3"/>
  <c r="O113" i="3"/>
  <c r="P113" i="3"/>
  <c r="Q113" i="3"/>
  <c r="R113" i="3"/>
  <c r="S113" i="3"/>
  <c r="T113" i="3"/>
  <c r="U113" i="3"/>
  <c r="D114" i="3"/>
  <c r="E114" i="3"/>
  <c r="F114" i="3"/>
  <c r="G114" i="3"/>
  <c r="H114" i="3"/>
  <c r="I114" i="3"/>
  <c r="J114" i="3"/>
  <c r="K114" i="3"/>
  <c r="L114" i="3"/>
  <c r="M114" i="3"/>
  <c r="N114" i="3"/>
  <c r="O114" i="3"/>
  <c r="P114" i="3"/>
  <c r="Q114" i="3"/>
  <c r="R114" i="3"/>
  <c r="S114" i="3"/>
  <c r="T114" i="3"/>
  <c r="U114" i="3"/>
  <c r="D115" i="3"/>
  <c r="E115" i="3"/>
  <c r="F115" i="3"/>
  <c r="G115" i="3"/>
  <c r="H115" i="3"/>
  <c r="I115" i="3"/>
  <c r="J115" i="3"/>
  <c r="K115" i="3"/>
  <c r="L115" i="3"/>
  <c r="M115" i="3"/>
  <c r="N115" i="3"/>
  <c r="O115" i="3"/>
  <c r="P115" i="3"/>
  <c r="Q115" i="3"/>
  <c r="R115" i="3"/>
  <c r="S115" i="3"/>
  <c r="T115" i="3"/>
  <c r="U115" i="3"/>
  <c r="D116" i="3"/>
  <c r="E116" i="3"/>
  <c r="F116" i="3"/>
  <c r="G116" i="3"/>
  <c r="H116" i="3"/>
  <c r="I116" i="3"/>
  <c r="J116" i="3"/>
  <c r="K116" i="3"/>
  <c r="L116" i="3"/>
  <c r="M116" i="3"/>
  <c r="N116" i="3"/>
  <c r="O116" i="3"/>
  <c r="P116" i="3"/>
  <c r="Q116" i="3"/>
  <c r="R116" i="3"/>
  <c r="S116" i="3"/>
  <c r="T116" i="3"/>
  <c r="U116" i="3"/>
  <c r="D117" i="3"/>
  <c r="E117" i="3"/>
  <c r="F117" i="3"/>
  <c r="G117" i="3"/>
  <c r="H117" i="3"/>
  <c r="I117" i="3"/>
  <c r="J117" i="3"/>
  <c r="K117" i="3"/>
  <c r="L117" i="3"/>
  <c r="M117" i="3"/>
  <c r="N117" i="3"/>
  <c r="O117" i="3"/>
  <c r="P117" i="3"/>
  <c r="Q117" i="3"/>
  <c r="R117" i="3"/>
  <c r="S117" i="3"/>
  <c r="T117" i="3"/>
  <c r="U117" i="3"/>
  <c r="D118" i="3"/>
  <c r="E118" i="3"/>
  <c r="F118" i="3"/>
  <c r="G118" i="3"/>
  <c r="H118" i="3"/>
  <c r="I118" i="3"/>
  <c r="J118" i="3"/>
  <c r="K118" i="3"/>
  <c r="L118" i="3"/>
  <c r="M118" i="3"/>
  <c r="N118" i="3"/>
  <c r="O118" i="3"/>
  <c r="P118" i="3"/>
  <c r="Q118" i="3"/>
  <c r="R118" i="3"/>
  <c r="S118" i="3"/>
  <c r="T118" i="3"/>
  <c r="U118" i="3"/>
  <c r="D119" i="3"/>
  <c r="E119" i="3"/>
  <c r="F119" i="3"/>
  <c r="G119" i="3"/>
  <c r="H119" i="3"/>
  <c r="I119" i="3"/>
  <c r="J119" i="3"/>
  <c r="K119" i="3"/>
  <c r="L119" i="3"/>
  <c r="M119" i="3"/>
  <c r="N119" i="3"/>
  <c r="O119" i="3"/>
  <c r="P119" i="3"/>
  <c r="Q119" i="3"/>
  <c r="R119" i="3"/>
  <c r="S119" i="3"/>
  <c r="T119" i="3"/>
  <c r="U119" i="3"/>
  <c r="D120" i="3"/>
  <c r="E120" i="3"/>
  <c r="F120" i="3"/>
  <c r="G120" i="3"/>
  <c r="H120" i="3"/>
  <c r="I120" i="3"/>
  <c r="J120" i="3"/>
  <c r="K120" i="3"/>
  <c r="L120" i="3"/>
  <c r="M120" i="3"/>
  <c r="N120" i="3"/>
  <c r="O120" i="3"/>
  <c r="P120" i="3"/>
  <c r="Q120" i="3"/>
  <c r="R120" i="3"/>
  <c r="S120" i="3"/>
  <c r="T120" i="3"/>
  <c r="U120" i="3"/>
  <c r="D121" i="3"/>
  <c r="E121" i="3"/>
  <c r="F121" i="3"/>
  <c r="G121" i="3"/>
  <c r="H121" i="3"/>
  <c r="I121" i="3"/>
  <c r="J121" i="3"/>
  <c r="K121" i="3"/>
  <c r="L121" i="3"/>
  <c r="M121" i="3"/>
  <c r="N121" i="3"/>
  <c r="O121" i="3"/>
  <c r="P121" i="3"/>
  <c r="Q121" i="3"/>
  <c r="R121" i="3"/>
  <c r="S121" i="3"/>
  <c r="T121" i="3"/>
  <c r="U121" i="3"/>
  <c r="D122" i="3"/>
  <c r="E122" i="3"/>
  <c r="F122" i="3"/>
  <c r="G122" i="3"/>
  <c r="H122" i="3"/>
  <c r="I122" i="3"/>
  <c r="J122" i="3"/>
  <c r="K122" i="3"/>
  <c r="L122" i="3"/>
  <c r="M122" i="3"/>
  <c r="N122" i="3"/>
  <c r="O122" i="3"/>
  <c r="P122" i="3"/>
  <c r="Q122" i="3"/>
  <c r="R122" i="3"/>
  <c r="S122" i="3"/>
  <c r="T122" i="3"/>
  <c r="U122" i="3"/>
  <c r="D123" i="3"/>
  <c r="E123" i="3"/>
  <c r="F123" i="3"/>
  <c r="G123" i="3"/>
  <c r="H123" i="3"/>
  <c r="I123" i="3"/>
  <c r="J123" i="3"/>
  <c r="K123" i="3"/>
  <c r="L123" i="3"/>
  <c r="M123" i="3"/>
  <c r="N123" i="3"/>
  <c r="O123" i="3"/>
  <c r="P123" i="3"/>
  <c r="Q123" i="3"/>
  <c r="R123" i="3"/>
  <c r="S123" i="3"/>
  <c r="T123" i="3"/>
  <c r="U123" i="3"/>
  <c r="D124" i="3"/>
  <c r="E124" i="3"/>
  <c r="F124" i="3"/>
  <c r="G124" i="3"/>
  <c r="H124" i="3"/>
  <c r="I124" i="3"/>
  <c r="J124" i="3"/>
  <c r="K124" i="3"/>
  <c r="L124" i="3"/>
  <c r="M124" i="3"/>
  <c r="N124" i="3"/>
  <c r="O124" i="3"/>
  <c r="P124" i="3"/>
  <c r="Q124" i="3"/>
  <c r="R124" i="3"/>
  <c r="S124" i="3"/>
  <c r="T124" i="3"/>
  <c r="U124" i="3"/>
  <c r="D125" i="3"/>
  <c r="F125" i="3"/>
  <c r="G125" i="3"/>
  <c r="H125" i="3"/>
  <c r="I125" i="3"/>
  <c r="J125" i="3"/>
  <c r="K125" i="3"/>
  <c r="L125" i="3"/>
  <c r="M125" i="3"/>
  <c r="N125" i="3"/>
  <c r="O125" i="3"/>
  <c r="P125" i="3"/>
  <c r="Q125" i="3"/>
  <c r="R125" i="3"/>
  <c r="S125" i="3"/>
  <c r="T125" i="3"/>
  <c r="U125" i="3"/>
  <c r="D126" i="3"/>
  <c r="E126" i="3"/>
  <c r="F126" i="3"/>
  <c r="G126" i="3"/>
  <c r="H126" i="3"/>
  <c r="I126" i="3"/>
  <c r="J126" i="3"/>
  <c r="K126" i="3"/>
  <c r="L126" i="3"/>
  <c r="M126" i="3"/>
  <c r="N126" i="3"/>
  <c r="O126" i="3"/>
  <c r="P126" i="3"/>
  <c r="Q126" i="3"/>
  <c r="R126" i="3"/>
  <c r="S126" i="3"/>
  <c r="T126" i="3"/>
  <c r="U126" i="3"/>
  <c r="J127" i="3"/>
  <c r="K127" i="3"/>
  <c r="L127" i="3"/>
  <c r="M127" i="3"/>
  <c r="N127" i="3"/>
  <c r="O127" i="3"/>
  <c r="P127" i="3"/>
  <c r="Q127" i="3"/>
  <c r="R127" i="3"/>
  <c r="S127" i="3"/>
  <c r="T127" i="3"/>
  <c r="U127" i="3"/>
  <c r="P128" i="3"/>
  <c r="Q128" i="3"/>
  <c r="R128" i="3"/>
  <c r="S128" i="3"/>
  <c r="T128" i="3"/>
  <c r="U128" i="3"/>
  <c r="D129" i="3"/>
  <c r="E129" i="3"/>
  <c r="P129" i="3"/>
  <c r="Q129" i="3"/>
  <c r="R129" i="3"/>
  <c r="S129" i="3"/>
  <c r="T129" i="3"/>
  <c r="U129" i="3"/>
  <c r="D130" i="3"/>
  <c r="E130" i="3"/>
  <c r="F130" i="3"/>
  <c r="G130" i="3"/>
  <c r="H130" i="3"/>
  <c r="I130" i="3"/>
  <c r="J130" i="3"/>
  <c r="K130" i="3"/>
  <c r="L130" i="3"/>
  <c r="M130" i="3"/>
  <c r="N130" i="3"/>
  <c r="O130" i="3"/>
  <c r="P130" i="3"/>
  <c r="Q130" i="3"/>
  <c r="R130" i="3"/>
  <c r="S130" i="3"/>
  <c r="T130" i="3"/>
  <c r="U130" i="3"/>
  <c r="D131" i="3"/>
  <c r="E131" i="3"/>
  <c r="F131" i="3"/>
  <c r="G131" i="3"/>
  <c r="H131" i="3"/>
  <c r="I131" i="3"/>
  <c r="J131" i="3"/>
  <c r="K131" i="3"/>
  <c r="L131" i="3"/>
  <c r="M131" i="3"/>
  <c r="N131" i="3"/>
  <c r="O131" i="3"/>
  <c r="P131" i="3"/>
  <c r="Q131" i="3"/>
  <c r="R131" i="3"/>
  <c r="S131" i="3"/>
  <c r="T131" i="3"/>
  <c r="U131" i="3"/>
  <c r="D132" i="3"/>
  <c r="E132" i="3"/>
  <c r="G132" i="3"/>
  <c r="H132" i="3"/>
  <c r="I132" i="3"/>
  <c r="J132" i="3"/>
  <c r="K132" i="3"/>
  <c r="L132" i="3"/>
  <c r="M132" i="3"/>
  <c r="N132" i="3"/>
  <c r="O132" i="3"/>
  <c r="P132" i="3"/>
  <c r="Q132" i="3"/>
  <c r="R132" i="3"/>
  <c r="S132" i="3"/>
  <c r="T132" i="3"/>
  <c r="U132" i="3"/>
  <c r="D133" i="3"/>
  <c r="E133" i="3"/>
  <c r="F133" i="3"/>
  <c r="G133" i="3"/>
  <c r="H133" i="3"/>
  <c r="I133" i="3"/>
  <c r="J133" i="3"/>
  <c r="K133" i="3"/>
  <c r="L133" i="3"/>
  <c r="M133" i="3"/>
  <c r="N133" i="3"/>
  <c r="O133" i="3"/>
  <c r="P133" i="3"/>
  <c r="Q133" i="3"/>
  <c r="R133" i="3"/>
  <c r="S133" i="3"/>
  <c r="T133" i="3"/>
  <c r="U133" i="3"/>
  <c r="D134" i="3"/>
  <c r="E134" i="3"/>
  <c r="F134" i="3"/>
  <c r="G134" i="3"/>
  <c r="H134" i="3"/>
  <c r="I134" i="3"/>
  <c r="J134" i="3"/>
  <c r="K134" i="3"/>
  <c r="L134" i="3"/>
  <c r="M134" i="3"/>
  <c r="N134" i="3"/>
  <c r="O134" i="3"/>
  <c r="P134" i="3"/>
  <c r="Q134" i="3"/>
  <c r="R134" i="3"/>
  <c r="S134" i="3"/>
  <c r="T134" i="3"/>
  <c r="U134" i="3"/>
  <c r="D135" i="3"/>
  <c r="E135" i="3"/>
  <c r="F135" i="3"/>
  <c r="G135" i="3"/>
  <c r="H135" i="3"/>
  <c r="I135" i="3"/>
  <c r="J135" i="3"/>
  <c r="K135" i="3"/>
  <c r="L135" i="3"/>
  <c r="M135" i="3"/>
  <c r="N135" i="3"/>
  <c r="O135" i="3"/>
  <c r="P135" i="3"/>
  <c r="Q135" i="3"/>
  <c r="R135" i="3"/>
  <c r="S135" i="3"/>
  <c r="T135" i="3"/>
  <c r="U135" i="3"/>
  <c r="D136" i="3"/>
  <c r="E136" i="3"/>
  <c r="F136" i="3"/>
  <c r="G136" i="3"/>
  <c r="H136" i="3"/>
  <c r="I136" i="3"/>
  <c r="J136" i="3"/>
  <c r="K136" i="3"/>
  <c r="L136" i="3"/>
  <c r="M136" i="3"/>
  <c r="N136" i="3"/>
  <c r="O136" i="3"/>
  <c r="P136" i="3"/>
  <c r="Q136" i="3"/>
  <c r="R136" i="3"/>
  <c r="S136" i="3"/>
  <c r="T136" i="3"/>
  <c r="U136" i="3"/>
  <c r="D137" i="3"/>
  <c r="E137" i="3"/>
  <c r="F137" i="3"/>
  <c r="G137" i="3"/>
  <c r="H137" i="3"/>
  <c r="I137" i="3"/>
  <c r="J137" i="3"/>
  <c r="K137" i="3"/>
  <c r="L137" i="3"/>
  <c r="M137" i="3"/>
  <c r="N137" i="3"/>
  <c r="O137" i="3"/>
  <c r="P137" i="3"/>
  <c r="Q137" i="3"/>
  <c r="R137" i="3"/>
  <c r="S137" i="3"/>
  <c r="T137" i="3"/>
  <c r="U137" i="3"/>
  <c r="D138" i="3"/>
  <c r="E138" i="3"/>
  <c r="F138" i="3"/>
  <c r="G138" i="3"/>
  <c r="H138" i="3"/>
  <c r="I138" i="3"/>
  <c r="J138" i="3"/>
  <c r="K138" i="3"/>
  <c r="L138" i="3"/>
  <c r="M138" i="3"/>
  <c r="N138" i="3"/>
  <c r="O138" i="3"/>
  <c r="P138" i="3"/>
  <c r="Q138" i="3"/>
  <c r="R138" i="3"/>
  <c r="S138" i="3"/>
  <c r="T138" i="3"/>
  <c r="U138" i="3"/>
  <c r="D139" i="3"/>
  <c r="E139" i="3"/>
  <c r="F139" i="3"/>
  <c r="G139" i="3"/>
  <c r="H139" i="3"/>
  <c r="I139" i="3"/>
  <c r="J139" i="3"/>
  <c r="K139" i="3"/>
  <c r="L139" i="3"/>
  <c r="M139" i="3"/>
  <c r="N139" i="3"/>
  <c r="O139" i="3"/>
  <c r="P139" i="3"/>
  <c r="Q139" i="3"/>
  <c r="R139" i="3"/>
  <c r="S139" i="3"/>
  <c r="T139" i="3"/>
  <c r="U139" i="3"/>
  <c r="D140" i="3"/>
  <c r="E140" i="3"/>
  <c r="G140" i="3"/>
  <c r="H140" i="3"/>
  <c r="I140" i="3"/>
  <c r="J140" i="3"/>
  <c r="K140" i="3"/>
  <c r="L140" i="3"/>
  <c r="M140" i="3"/>
  <c r="N140" i="3"/>
  <c r="O140" i="3"/>
  <c r="P140" i="3"/>
  <c r="Q140" i="3"/>
  <c r="R140" i="3"/>
  <c r="S140" i="3"/>
  <c r="T140" i="3"/>
  <c r="U140" i="3"/>
  <c r="D141" i="3"/>
  <c r="E141" i="3"/>
  <c r="G141" i="3"/>
  <c r="H141" i="3"/>
  <c r="I141" i="3"/>
  <c r="J141" i="3"/>
  <c r="K141" i="3"/>
  <c r="L141" i="3"/>
  <c r="M141" i="3"/>
  <c r="N141" i="3"/>
  <c r="O141" i="3"/>
  <c r="P141" i="3"/>
  <c r="Q141" i="3"/>
  <c r="R141" i="3"/>
  <c r="S141" i="3"/>
  <c r="T141" i="3"/>
  <c r="U141" i="3"/>
  <c r="D142" i="3"/>
  <c r="E142" i="3"/>
  <c r="F142" i="3"/>
  <c r="G142" i="3"/>
  <c r="H142" i="3"/>
  <c r="I142" i="3"/>
  <c r="J142" i="3"/>
  <c r="K142" i="3"/>
  <c r="L142" i="3"/>
  <c r="M142" i="3"/>
  <c r="N142" i="3"/>
  <c r="O142" i="3"/>
  <c r="P142" i="3"/>
  <c r="Q142" i="3"/>
  <c r="R142" i="3"/>
  <c r="S142" i="3"/>
  <c r="T142" i="3"/>
  <c r="U142" i="3"/>
  <c r="D143" i="3"/>
  <c r="E143" i="3"/>
  <c r="F143" i="3"/>
  <c r="G143" i="3"/>
  <c r="H143" i="3"/>
  <c r="I143" i="3"/>
  <c r="J143" i="3"/>
  <c r="K143" i="3"/>
  <c r="L143" i="3"/>
  <c r="M143" i="3"/>
  <c r="N143" i="3"/>
  <c r="O143" i="3"/>
  <c r="P143" i="3"/>
  <c r="Q143" i="3"/>
  <c r="R143" i="3"/>
  <c r="S143" i="3"/>
  <c r="T143" i="3"/>
  <c r="U143" i="3"/>
  <c r="D144" i="3"/>
  <c r="E144" i="3"/>
  <c r="F144" i="3"/>
  <c r="G144" i="3"/>
  <c r="H144" i="3"/>
  <c r="I144" i="3"/>
  <c r="J144" i="3"/>
  <c r="K144" i="3"/>
  <c r="L144" i="3"/>
  <c r="M144" i="3"/>
  <c r="N144" i="3"/>
  <c r="O144" i="3"/>
  <c r="P144" i="3"/>
  <c r="Q144" i="3"/>
  <c r="R144" i="3"/>
  <c r="S144" i="3"/>
  <c r="T144" i="3"/>
  <c r="U144" i="3"/>
  <c r="D145" i="3"/>
  <c r="E145" i="3"/>
  <c r="F145" i="3"/>
  <c r="G145" i="3"/>
  <c r="H145" i="3"/>
  <c r="I145" i="3"/>
  <c r="J145" i="3"/>
  <c r="K145" i="3"/>
  <c r="L145" i="3"/>
  <c r="M145" i="3"/>
  <c r="N145" i="3"/>
  <c r="O145" i="3"/>
  <c r="P145" i="3"/>
  <c r="Q145" i="3"/>
  <c r="R145" i="3"/>
  <c r="S145" i="3"/>
  <c r="T145" i="3"/>
  <c r="U145" i="3"/>
  <c r="P9" i="3"/>
  <c r="Q9" i="3"/>
  <c r="R9" i="3"/>
  <c r="S9" i="3"/>
  <c r="T9" i="3"/>
  <c r="U9" i="3"/>
  <c r="M9" i="3"/>
  <c r="N9" i="3"/>
  <c r="O9" i="3"/>
  <c r="E9" i="3"/>
  <c r="F9" i="3"/>
  <c r="G9" i="3"/>
  <c r="H9" i="3"/>
  <c r="I9" i="3"/>
  <c r="J9" i="3"/>
  <c r="K9" i="3"/>
  <c r="L9" i="3"/>
  <c r="D9" i="3"/>
  <c r="C10" i="3"/>
  <c r="C11" i="3"/>
  <c r="C12" i="3"/>
  <c r="C13" i="3"/>
  <c r="C14" i="3"/>
  <c r="C15" i="3"/>
  <c r="C16" i="3"/>
  <c r="C17" i="3"/>
  <c r="C18" i="3"/>
  <c r="C19" i="3"/>
  <c r="C21" i="3"/>
  <c r="C22" i="3"/>
  <c r="C24" i="3"/>
  <c r="C25" i="3"/>
  <c r="C26" i="3"/>
  <c r="C27" i="3"/>
  <c r="C28" i="3"/>
  <c r="C29" i="3"/>
  <c r="C30" i="3"/>
  <c r="C31" i="3"/>
  <c r="C32" i="3"/>
  <c r="C33"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9" i="3"/>
  <c r="B10" i="3"/>
  <c r="B11" i="3"/>
  <c r="B12" i="3"/>
  <c r="B13" i="3"/>
  <c r="B14" i="3"/>
  <c r="B15" i="3"/>
  <c r="B16" i="3"/>
  <c r="B17" i="3"/>
  <c r="B18" i="3"/>
  <c r="B19" i="3"/>
  <c r="B21" i="3"/>
  <c r="B22" i="3"/>
  <c r="B24" i="3"/>
  <c r="B25" i="3"/>
  <c r="B26" i="3"/>
  <c r="B27" i="3"/>
  <c r="B28" i="3"/>
  <c r="B29" i="3"/>
  <c r="B30" i="3"/>
  <c r="B31" i="3"/>
  <c r="B32" i="3"/>
  <c r="B33"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9" i="3"/>
  <c r="A143" i="3"/>
  <c r="A144" i="3"/>
  <c r="A145" i="3"/>
  <c r="A10" i="3"/>
  <c r="A11" i="3"/>
  <c r="A12" i="3"/>
  <c r="A13" i="3"/>
  <c r="A14" i="3"/>
  <c r="A15" i="3"/>
  <c r="A16" i="3"/>
  <c r="A17" i="3"/>
  <c r="A18" i="3"/>
  <c r="A19" i="3"/>
  <c r="A21" i="3"/>
  <c r="A22" i="3"/>
  <c r="A24" i="3"/>
  <c r="A25" i="3"/>
  <c r="A26" i="3"/>
  <c r="A27" i="3"/>
  <c r="A28" i="3"/>
  <c r="A29" i="3"/>
  <c r="A30" i="3"/>
  <c r="A31" i="3"/>
  <c r="A32" i="3"/>
  <c r="A33"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9" i="3"/>
  <c r="R10" i="2"/>
  <c r="R11" i="2"/>
  <c r="R12" i="2"/>
  <c r="R13" i="2"/>
  <c r="R14" i="2"/>
  <c r="R15" i="2"/>
  <c r="R16" i="2"/>
  <c r="R17" i="2"/>
  <c r="R18" i="2"/>
  <c r="R19" i="2"/>
  <c r="R21" i="2"/>
  <c r="R22" i="2"/>
  <c r="R24" i="2"/>
  <c r="R25" i="2"/>
  <c r="R26" i="2"/>
  <c r="R27" i="2"/>
  <c r="R28" i="2"/>
  <c r="R29" i="2"/>
  <c r="R30" i="2"/>
  <c r="R31" i="2"/>
  <c r="R33" i="2"/>
  <c r="R36" i="2"/>
  <c r="R37" i="2"/>
  <c r="R38" i="2"/>
  <c r="R39" i="2"/>
  <c r="R40" i="2"/>
  <c r="R41" i="2"/>
  <c r="R42" i="2"/>
  <c r="R43" i="2"/>
  <c r="R44" i="2"/>
  <c r="R45" i="2"/>
  <c r="R46" i="2"/>
  <c r="R47" i="2"/>
  <c r="R48" i="2"/>
  <c r="R49" i="2"/>
  <c r="R50" i="2"/>
  <c r="R51" i="2"/>
  <c r="R52" i="2"/>
  <c r="R53" i="2"/>
  <c r="R54" i="2"/>
  <c r="R55" i="2"/>
  <c r="R56" i="2"/>
  <c r="R57" i="2"/>
  <c r="R58" i="2"/>
  <c r="R59" i="2"/>
  <c r="R60" i="2"/>
  <c r="R61" i="2"/>
  <c r="R62" i="2"/>
  <c r="R64" i="2"/>
  <c r="R65" i="2"/>
  <c r="R66" i="2"/>
  <c r="R67" i="2"/>
  <c r="R68" i="2"/>
  <c r="R69" i="2"/>
  <c r="R70" i="2"/>
  <c r="R71" i="2"/>
  <c r="R72" i="2"/>
  <c r="R73" i="2"/>
  <c r="R75" i="2"/>
  <c r="R76"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10" i="2"/>
  <c r="R111" i="2"/>
  <c r="R112" i="2"/>
  <c r="R113" i="2"/>
  <c r="R114" i="2"/>
  <c r="R115" i="2"/>
  <c r="R116" i="2"/>
  <c r="R117" i="2"/>
  <c r="R119" i="2"/>
  <c r="R120" i="2"/>
  <c r="R121" i="2"/>
  <c r="R122" i="2"/>
  <c r="R123" i="2"/>
  <c r="R124" i="2"/>
  <c r="R125" i="2"/>
  <c r="R126" i="2"/>
  <c r="R127" i="2"/>
  <c r="R128" i="2"/>
  <c r="R129" i="2"/>
  <c r="R130" i="2"/>
  <c r="R131" i="2"/>
  <c r="R132" i="2"/>
  <c r="R133" i="2"/>
  <c r="R134" i="2"/>
  <c r="R135" i="2"/>
  <c r="R136" i="2"/>
  <c r="R137" i="2"/>
  <c r="R138" i="2"/>
  <c r="R139" i="2"/>
  <c r="R140" i="2"/>
  <c r="R142" i="2"/>
  <c r="R143" i="2"/>
  <c r="R144" i="2"/>
  <c r="R145" i="2"/>
  <c r="R9" i="2"/>
  <c r="Q10" i="2"/>
  <c r="Q11" i="2"/>
  <c r="Q12" i="2"/>
  <c r="Q13" i="2"/>
  <c r="Q14" i="2"/>
  <c r="Q15" i="2"/>
  <c r="Q16" i="2"/>
  <c r="Q17" i="2"/>
  <c r="Q18" i="2"/>
  <c r="Q19" i="2"/>
  <c r="Q21" i="2"/>
  <c r="Q22" i="2"/>
  <c r="Q24" i="2"/>
  <c r="Q25" i="2"/>
  <c r="Q26" i="2"/>
  <c r="Q27" i="2"/>
  <c r="Q28" i="2"/>
  <c r="Q29" i="2"/>
  <c r="Q30" i="2"/>
  <c r="Q31" i="2"/>
  <c r="Q32" i="2"/>
  <c r="Q33" i="2"/>
  <c r="Q36" i="2"/>
  <c r="Q37" i="2"/>
  <c r="Q38" i="2"/>
  <c r="Q39" i="2"/>
  <c r="Q40" i="2"/>
  <c r="Q41" i="2"/>
  <c r="Q42" i="2"/>
  <c r="Q43" i="2"/>
  <c r="Q44" i="2"/>
  <c r="Q45" i="2"/>
  <c r="Q46" i="2"/>
  <c r="Q47" i="2"/>
  <c r="Q48" i="2"/>
  <c r="Q49" i="2"/>
  <c r="Q50" i="2"/>
  <c r="Q51" i="2"/>
  <c r="Q52" i="2"/>
  <c r="Q53" i="2"/>
  <c r="Q54" i="2"/>
  <c r="Q55" i="2"/>
  <c r="Q56" i="2"/>
  <c r="Q57" i="2"/>
  <c r="Q58" i="2"/>
  <c r="Q59" i="2"/>
  <c r="Q60" i="2"/>
  <c r="Q61" i="2"/>
  <c r="Q62" i="2"/>
  <c r="Q64" i="2"/>
  <c r="Q65" i="2"/>
  <c r="Q66" i="2"/>
  <c r="Q67" i="2"/>
  <c r="Q68" i="2"/>
  <c r="Q69" i="2"/>
  <c r="Q70" i="2"/>
  <c r="Q71" i="2"/>
  <c r="Q72" i="2"/>
  <c r="Q73" i="2"/>
  <c r="Q75" i="2"/>
  <c r="Q76"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9" i="2"/>
  <c r="P10" i="2"/>
  <c r="P11" i="2"/>
  <c r="P12" i="2"/>
  <c r="P13" i="2"/>
  <c r="P14" i="2"/>
  <c r="P15" i="2"/>
  <c r="P16" i="2"/>
  <c r="P17" i="2"/>
  <c r="P18" i="2"/>
  <c r="P19" i="2"/>
  <c r="P21" i="2"/>
  <c r="P22" i="2"/>
  <c r="P24" i="2"/>
  <c r="P25" i="2"/>
  <c r="P26" i="2"/>
  <c r="P27" i="2"/>
  <c r="P28" i="2"/>
  <c r="P29" i="2"/>
  <c r="P30" i="2"/>
  <c r="P31" i="2"/>
  <c r="P32" i="2"/>
  <c r="P33"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10" i="2"/>
  <c r="P111" i="2"/>
  <c r="P112" i="2"/>
  <c r="P113" i="2"/>
  <c r="P114" i="2"/>
  <c r="P115" i="2"/>
  <c r="P116" i="2"/>
  <c r="P117" i="2"/>
  <c r="P119" i="2"/>
  <c r="P120" i="2"/>
  <c r="P121" i="2"/>
  <c r="P122" i="2"/>
  <c r="P123" i="2"/>
  <c r="P124" i="2"/>
  <c r="P125" i="2"/>
  <c r="P126" i="2"/>
  <c r="P127" i="2"/>
  <c r="P128" i="2"/>
  <c r="P129" i="2"/>
  <c r="P130" i="2"/>
  <c r="P131" i="2"/>
  <c r="P132" i="2"/>
  <c r="P133" i="2"/>
  <c r="P134" i="2"/>
  <c r="P135" i="2"/>
  <c r="P136" i="2"/>
  <c r="P137" i="2"/>
  <c r="P138" i="2"/>
  <c r="P139" i="2"/>
  <c r="P140" i="2"/>
  <c r="P142" i="2"/>
  <c r="P143" i="2"/>
  <c r="P144" i="2"/>
  <c r="P145" i="2"/>
  <c r="P9" i="2"/>
  <c r="O10" i="2"/>
  <c r="O11" i="2"/>
  <c r="O12" i="2"/>
  <c r="O13" i="2"/>
  <c r="O14" i="2"/>
  <c r="O15" i="2"/>
  <c r="O16" i="2"/>
  <c r="O17" i="2"/>
  <c r="O18" i="2"/>
  <c r="O19" i="2"/>
  <c r="O21" i="2"/>
  <c r="O22" i="2"/>
  <c r="O24" i="2"/>
  <c r="O25" i="2"/>
  <c r="O26" i="2"/>
  <c r="O27" i="2"/>
  <c r="O28" i="2"/>
  <c r="O29" i="2"/>
  <c r="O30" i="2"/>
  <c r="O31" i="2"/>
  <c r="O32" i="2"/>
  <c r="O33" i="2"/>
  <c r="O36" i="2"/>
  <c r="O38" i="2"/>
  <c r="O39" i="2"/>
  <c r="O40" i="2"/>
  <c r="O41" i="2"/>
  <c r="O43" i="2"/>
  <c r="O44" i="2"/>
  <c r="O46" i="2"/>
  <c r="O47" i="2"/>
  <c r="O48" i="2"/>
  <c r="O50" i="2"/>
  <c r="O51" i="2"/>
  <c r="O53" i="2"/>
  <c r="O54" i="2"/>
  <c r="O55" i="2"/>
  <c r="O56" i="2"/>
  <c r="O57" i="2"/>
  <c r="O58" i="2"/>
  <c r="O59" i="2"/>
  <c r="O60" i="2"/>
  <c r="O61" i="2"/>
  <c r="O66" i="2"/>
  <c r="O71" i="2"/>
  <c r="O75" i="2"/>
  <c r="O76" i="2"/>
  <c r="O81" i="2"/>
  <c r="O82" i="2"/>
  <c r="O83" i="2"/>
  <c r="O84" i="2"/>
  <c r="O85" i="2"/>
  <c r="O86" i="2"/>
  <c r="O104" i="2"/>
  <c r="O105" i="2"/>
  <c r="O106" i="2"/>
  <c r="O109" i="2"/>
  <c r="O110" i="2"/>
  <c r="O111" i="2"/>
  <c r="O112" i="2"/>
  <c r="O113" i="2"/>
  <c r="O114" i="2"/>
  <c r="O115" i="2"/>
  <c r="O116" i="2"/>
  <c r="O117" i="2"/>
  <c r="O119" i="2"/>
  <c r="O120" i="2"/>
  <c r="O121" i="2"/>
  <c r="O122" i="2"/>
  <c r="O124" i="2"/>
  <c r="O125" i="2"/>
  <c r="O126" i="2"/>
  <c r="O128" i="2"/>
  <c r="O129" i="2"/>
  <c r="O131" i="2"/>
  <c r="O133" i="2"/>
  <c r="O134" i="2"/>
  <c r="O135" i="2"/>
  <c r="O136" i="2"/>
  <c r="O137" i="2"/>
  <c r="O138" i="2"/>
  <c r="O139" i="2"/>
  <c r="O142" i="2"/>
  <c r="O143" i="2"/>
  <c r="O9" i="2"/>
  <c r="N10" i="2"/>
  <c r="N11" i="2"/>
  <c r="N12" i="2"/>
  <c r="N13" i="2"/>
  <c r="N14" i="2"/>
  <c r="N15" i="2"/>
  <c r="N16" i="2"/>
  <c r="N17" i="2"/>
  <c r="N18" i="2"/>
  <c r="N19" i="2"/>
  <c r="N21" i="2"/>
  <c r="N22" i="2"/>
  <c r="N24" i="2"/>
  <c r="N25" i="2"/>
  <c r="N26" i="2"/>
  <c r="N27" i="2"/>
  <c r="N28" i="2"/>
  <c r="N29" i="2"/>
  <c r="N30" i="2"/>
  <c r="N31" i="2"/>
  <c r="N32" i="2"/>
  <c r="N33"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9" i="2"/>
  <c r="M10" i="2"/>
  <c r="M11" i="2"/>
  <c r="M12" i="2"/>
  <c r="M13" i="2"/>
  <c r="M14" i="2"/>
  <c r="M15" i="2"/>
  <c r="M16" i="2"/>
  <c r="M17" i="2"/>
  <c r="M18" i="2"/>
  <c r="M19" i="2"/>
  <c r="M21" i="2"/>
  <c r="M22" i="2"/>
  <c r="M24" i="2"/>
  <c r="M25" i="2"/>
  <c r="M26" i="2"/>
  <c r="M27" i="2"/>
  <c r="M28" i="2"/>
  <c r="M29" i="2"/>
  <c r="M30" i="2"/>
  <c r="M31" i="2"/>
  <c r="M32" i="2"/>
  <c r="M33"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9" i="2"/>
  <c r="S44" i="2" l="1"/>
  <c r="S138" i="2"/>
  <c r="S134" i="2"/>
  <c r="S122" i="2"/>
  <c r="S41" i="2"/>
  <c r="S85" i="2"/>
  <c r="S81" i="2"/>
  <c r="S116" i="2"/>
  <c r="S112" i="2"/>
  <c r="S31" i="2"/>
  <c r="S27" i="2"/>
  <c r="S22" i="2"/>
  <c r="S17" i="2"/>
  <c r="S115" i="2"/>
  <c r="S126" i="2"/>
  <c r="S142" i="2"/>
  <c r="S131" i="2"/>
  <c r="S105" i="2"/>
  <c r="S47" i="2"/>
  <c r="S139" i="2"/>
  <c r="S135" i="2"/>
  <c r="S119" i="2"/>
  <c r="S83" i="2"/>
  <c r="S75" i="2"/>
  <c r="S51" i="2"/>
  <c r="S33" i="2"/>
  <c r="S128" i="2"/>
  <c r="S117" i="2"/>
  <c r="S113" i="2"/>
  <c r="S71" i="2"/>
  <c r="S39" i="2"/>
  <c r="S24" i="2"/>
  <c r="S18" i="2"/>
  <c r="S14" i="2"/>
  <c r="S111" i="2"/>
  <c r="S124" i="2"/>
  <c r="S104" i="2"/>
  <c r="S40" i="2"/>
  <c r="S29" i="2"/>
  <c r="S19" i="2"/>
  <c r="S15" i="2"/>
  <c r="S114" i="2"/>
  <c r="S110" i="2"/>
  <c r="S143" i="2"/>
  <c r="S48" i="2"/>
  <c r="S137" i="2"/>
  <c r="S133" i="2"/>
  <c r="S129" i="2"/>
  <c r="S125" i="2"/>
  <c r="S121" i="2"/>
  <c r="S136" i="2"/>
  <c r="S120" i="2"/>
  <c r="S84" i="2"/>
  <c r="S76" i="2"/>
  <c r="S36" i="2"/>
  <c r="S30" i="2"/>
  <c r="S26" i="2"/>
  <c r="S21" i="2"/>
  <c r="S16" i="2"/>
  <c r="S106" i="2"/>
  <c r="S86" i="2"/>
  <c r="S82" i="2"/>
  <c r="S66" i="2"/>
  <c r="S50" i="2"/>
  <c r="S46" i="2"/>
  <c r="S38" i="2"/>
  <c r="S28" i="2"/>
  <c r="S13" i="2"/>
  <c r="S43" i="2"/>
  <c r="J10" i="2" l="1"/>
  <c r="K10" i="2"/>
  <c r="J11" i="2"/>
  <c r="K11" i="2"/>
  <c r="J12" i="2"/>
  <c r="K12" i="2"/>
  <c r="J13" i="2"/>
  <c r="K13" i="2"/>
  <c r="J14" i="2"/>
  <c r="K14" i="2"/>
  <c r="J15" i="2"/>
  <c r="K15" i="2"/>
  <c r="J16" i="2"/>
  <c r="K16" i="2"/>
  <c r="J17" i="2"/>
  <c r="K17" i="2"/>
  <c r="J18" i="2"/>
  <c r="K18" i="2"/>
  <c r="J19" i="2"/>
  <c r="K19" i="2"/>
  <c r="J21" i="2"/>
  <c r="K21" i="2"/>
  <c r="J22" i="2"/>
  <c r="K22" i="2"/>
  <c r="J24" i="2"/>
  <c r="K24" i="2"/>
  <c r="J25" i="2"/>
  <c r="K25" i="2"/>
  <c r="J26" i="2"/>
  <c r="K26" i="2"/>
  <c r="J27" i="2"/>
  <c r="K27" i="2"/>
  <c r="J28" i="2"/>
  <c r="K28" i="2"/>
  <c r="J29" i="2"/>
  <c r="K29" i="2"/>
  <c r="J30" i="2"/>
  <c r="K30" i="2"/>
  <c r="J31" i="2"/>
  <c r="K31" i="2"/>
  <c r="J32" i="2"/>
  <c r="K32" i="2"/>
  <c r="J33" i="2"/>
  <c r="K33"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K58" i="2"/>
  <c r="J59" i="2"/>
  <c r="K59" i="2"/>
  <c r="J60" i="2"/>
  <c r="K60" i="2"/>
  <c r="J61" i="2"/>
  <c r="K61" i="2"/>
  <c r="J62" i="2"/>
  <c r="K62" i="2"/>
  <c r="J63" i="2"/>
  <c r="K63" i="2"/>
  <c r="J64" i="2"/>
  <c r="K64" i="2"/>
  <c r="J65" i="2"/>
  <c r="K65" i="2"/>
  <c r="J66" i="2"/>
  <c r="K66" i="2"/>
  <c r="J67" i="2"/>
  <c r="K67" i="2"/>
  <c r="J68" i="2"/>
  <c r="K68" i="2"/>
  <c r="J69" i="2"/>
  <c r="K69" i="2"/>
  <c r="J70" i="2"/>
  <c r="K70" i="2"/>
  <c r="J71" i="2"/>
  <c r="K71" i="2"/>
  <c r="J72" i="2"/>
  <c r="K72" i="2"/>
  <c r="J73" i="2"/>
  <c r="K73" i="2"/>
  <c r="J74" i="2"/>
  <c r="K74" i="2"/>
  <c r="J75" i="2"/>
  <c r="K75" i="2"/>
  <c r="J76" i="2"/>
  <c r="K76" i="2"/>
  <c r="J77" i="2"/>
  <c r="K77" i="2"/>
  <c r="J78" i="2"/>
  <c r="K78" i="2"/>
  <c r="J79" i="2"/>
  <c r="K79" i="2"/>
  <c r="J80" i="2"/>
  <c r="K80" i="2"/>
  <c r="J81" i="2"/>
  <c r="K81" i="2"/>
  <c r="J82" i="2"/>
  <c r="K82" i="2"/>
  <c r="J83" i="2"/>
  <c r="K83" i="2"/>
  <c r="J84" i="2"/>
  <c r="K84" i="2"/>
  <c r="J85" i="2"/>
  <c r="K85" i="2"/>
  <c r="J86" i="2"/>
  <c r="K86" i="2"/>
  <c r="J87" i="2"/>
  <c r="K87" i="2"/>
  <c r="J88" i="2"/>
  <c r="K88" i="2"/>
  <c r="J89" i="2"/>
  <c r="K89" i="2"/>
  <c r="J90" i="2"/>
  <c r="K90" i="2"/>
  <c r="J91" i="2"/>
  <c r="K91" i="2"/>
  <c r="J92" i="2"/>
  <c r="K92" i="2"/>
  <c r="J93" i="2"/>
  <c r="K93" i="2"/>
  <c r="J94" i="2"/>
  <c r="K94" i="2"/>
  <c r="J95" i="2"/>
  <c r="K95" i="2"/>
  <c r="J96" i="2"/>
  <c r="K96" i="2"/>
  <c r="J97" i="2"/>
  <c r="K97" i="2"/>
  <c r="J98" i="2"/>
  <c r="K98" i="2"/>
  <c r="J99" i="2"/>
  <c r="K99" i="2"/>
  <c r="J100" i="2"/>
  <c r="K100" i="2"/>
  <c r="J101" i="2"/>
  <c r="K101" i="2"/>
  <c r="J102" i="2"/>
  <c r="K102" i="2"/>
  <c r="J103" i="2"/>
  <c r="K103" i="2"/>
  <c r="J104" i="2"/>
  <c r="K104" i="2"/>
  <c r="J105" i="2"/>
  <c r="K105" i="2"/>
  <c r="J106" i="2"/>
  <c r="K106" i="2"/>
  <c r="J107" i="2"/>
  <c r="K107" i="2"/>
  <c r="J108" i="2"/>
  <c r="K108" i="2"/>
  <c r="J109" i="2"/>
  <c r="K109" i="2"/>
  <c r="J110" i="2"/>
  <c r="K110" i="2"/>
  <c r="J111" i="2"/>
  <c r="K111" i="2"/>
  <c r="J112" i="2"/>
  <c r="K112" i="2"/>
  <c r="J113" i="2"/>
  <c r="K113" i="2"/>
  <c r="J114" i="2"/>
  <c r="K114" i="2"/>
  <c r="J115" i="2"/>
  <c r="K115" i="2"/>
  <c r="J116" i="2"/>
  <c r="K116" i="2"/>
  <c r="J117" i="2"/>
  <c r="K117" i="2"/>
  <c r="J118" i="2"/>
  <c r="K118" i="2"/>
  <c r="J119" i="2"/>
  <c r="K119" i="2"/>
  <c r="J120" i="2"/>
  <c r="K120" i="2"/>
  <c r="J121" i="2"/>
  <c r="K121" i="2"/>
  <c r="J122" i="2"/>
  <c r="K122" i="2"/>
  <c r="J123" i="2"/>
  <c r="K123" i="2"/>
  <c r="J124" i="2"/>
  <c r="K124" i="2"/>
  <c r="J125" i="2"/>
  <c r="K125" i="2"/>
  <c r="J126" i="2"/>
  <c r="K126" i="2"/>
  <c r="J127" i="2"/>
  <c r="K127" i="2"/>
  <c r="J128" i="2"/>
  <c r="K128" i="2"/>
  <c r="J129" i="2"/>
  <c r="K129" i="2"/>
  <c r="J130" i="2"/>
  <c r="K130" i="2"/>
  <c r="J131" i="2"/>
  <c r="K131" i="2"/>
  <c r="J132" i="2"/>
  <c r="K132" i="2"/>
  <c r="J133" i="2"/>
  <c r="K133" i="2"/>
  <c r="J134" i="2"/>
  <c r="K134" i="2"/>
  <c r="J135" i="2"/>
  <c r="K135" i="2"/>
  <c r="J136" i="2"/>
  <c r="K136" i="2"/>
  <c r="J137" i="2"/>
  <c r="K137" i="2"/>
  <c r="J138" i="2"/>
  <c r="K138" i="2"/>
  <c r="J139" i="2"/>
  <c r="K139" i="2"/>
  <c r="J140" i="2"/>
  <c r="K140" i="2"/>
  <c r="J141" i="2"/>
  <c r="K141" i="2"/>
  <c r="J142" i="2"/>
  <c r="K142" i="2"/>
  <c r="J143" i="2"/>
  <c r="K143" i="2"/>
  <c r="J144" i="2"/>
  <c r="K144" i="2"/>
  <c r="J145" i="2"/>
  <c r="K145" i="2"/>
  <c r="K9" i="2"/>
  <c r="J9" i="2"/>
  <c r="L10" i="2"/>
  <c r="L11" i="2"/>
  <c r="L12" i="2"/>
  <c r="L13" i="2"/>
  <c r="L14" i="2"/>
  <c r="L15" i="2"/>
  <c r="L16" i="2"/>
  <c r="L17" i="2"/>
  <c r="L18" i="2"/>
  <c r="L19" i="2"/>
  <c r="L21" i="2"/>
  <c r="L22" i="2"/>
  <c r="L24" i="2"/>
  <c r="L25" i="2"/>
  <c r="L26" i="2"/>
  <c r="L27" i="2"/>
  <c r="L28" i="2"/>
  <c r="L29" i="2"/>
  <c r="L30" i="2"/>
  <c r="L31" i="2"/>
  <c r="L32" i="2"/>
  <c r="L33"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9" i="2"/>
  <c r="C10" i="2"/>
  <c r="D10" i="2"/>
  <c r="E10" i="2"/>
  <c r="F10" i="2"/>
  <c r="G10" i="2"/>
  <c r="H10" i="2"/>
  <c r="I10" i="2"/>
  <c r="C11" i="2"/>
  <c r="D11" i="2"/>
  <c r="E11" i="2"/>
  <c r="F11" i="2"/>
  <c r="G11" i="2"/>
  <c r="H11" i="2"/>
  <c r="I11" i="2"/>
  <c r="C12" i="2"/>
  <c r="D12" i="2"/>
  <c r="E12" i="2"/>
  <c r="F12" i="2"/>
  <c r="G12" i="2"/>
  <c r="H12" i="2"/>
  <c r="I12" i="2"/>
  <c r="C13" i="2"/>
  <c r="D13" i="2"/>
  <c r="E13" i="2"/>
  <c r="F13" i="2"/>
  <c r="G13" i="2"/>
  <c r="H13" i="2"/>
  <c r="I13" i="2"/>
  <c r="C14" i="2"/>
  <c r="D14" i="2"/>
  <c r="E14" i="2"/>
  <c r="F14" i="2"/>
  <c r="G14" i="2"/>
  <c r="H14" i="2"/>
  <c r="I14" i="2"/>
  <c r="C15" i="2"/>
  <c r="D15" i="2"/>
  <c r="E15" i="2"/>
  <c r="F15" i="2"/>
  <c r="G15" i="2"/>
  <c r="H15" i="2"/>
  <c r="I15" i="2"/>
  <c r="C16" i="2"/>
  <c r="D16" i="2"/>
  <c r="E16" i="2"/>
  <c r="F16" i="2"/>
  <c r="G16" i="2"/>
  <c r="H16" i="2"/>
  <c r="I16" i="2"/>
  <c r="C17" i="2"/>
  <c r="D17" i="2"/>
  <c r="E17" i="2"/>
  <c r="F17" i="2"/>
  <c r="G17" i="2"/>
  <c r="H17" i="2"/>
  <c r="I17" i="2"/>
  <c r="C18" i="2"/>
  <c r="D18" i="2"/>
  <c r="E18" i="2"/>
  <c r="F18" i="2"/>
  <c r="G18" i="2"/>
  <c r="H18" i="2"/>
  <c r="I18" i="2"/>
  <c r="C19" i="2"/>
  <c r="D19" i="2"/>
  <c r="E19" i="2"/>
  <c r="F19" i="2"/>
  <c r="G19" i="2"/>
  <c r="H19" i="2"/>
  <c r="I19" i="2"/>
  <c r="C21" i="2"/>
  <c r="D21" i="2"/>
  <c r="E21" i="2"/>
  <c r="F21" i="2"/>
  <c r="G21" i="2"/>
  <c r="H21" i="2"/>
  <c r="I21" i="2"/>
  <c r="C22" i="2"/>
  <c r="D22" i="2"/>
  <c r="E22" i="2"/>
  <c r="F22" i="2"/>
  <c r="G22" i="2"/>
  <c r="H22" i="2"/>
  <c r="I22" i="2"/>
  <c r="C24" i="2"/>
  <c r="D24" i="2"/>
  <c r="E24" i="2"/>
  <c r="F24" i="2"/>
  <c r="G24" i="2"/>
  <c r="H24" i="2"/>
  <c r="I24" i="2"/>
  <c r="C25" i="2"/>
  <c r="D25" i="2"/>
  <c r="E25" i="2"/>
  <c r="F25" i="2"/>
  <c r="G25" i="2"/>
  <c r="H25" i="2"/>
  <c r="I25" i="2"/>
  <c r="C26" i="2"/>
  <c r="D26" i="2"/>
  <c r="E26" i="2"/>
  <c r="F26" i="2"/>
  <c r="G26" i="2"/>
  <c r="H26" i="2"/>
  <c r="I26" i="2"/>
  <c r="C27" i="2"/>
  <c r="D27" i="2"/>
  <c r="E27" i="2"/>
  <c r="F27" i="2"/>
  <c r="G27" i="2"/>
  <c r="H27" i="2"/>
  <c r="I27" i="2"/>
  <c r="C28" i="2"/>
  <c r="D28" i="2"/>
  <c r="E28" i="2"/>
  <c r="F28" i="2"/>
  <c r="G28" i="2"/>
  <c r="H28" i="2"/>
  <c r="I28" i="2"/>
  <c r="C29" i="2"/>
  <c r="D29" i="2"/>
  <c r="E29" i="2"/>
  <c r="F29" i="2"/>
  <c r="G29" i="2"/>
  <c r="H29" i="2"/>
  <c r="I29" i="2"/>
  <c r="C30" i="2"/>
  <c r="D30" i="2"/>
  <c r="E30" i="2"/>
  <c r="F30" i="2"/>
  <c r="G30" i="2"/>
  <c r="H30" i="2"/>
  <c r="I30" i="2"/>
  <c r="C31" i="2"/>
  <c r="D31" i="2"/>
  <c r="E31" i="2"/>
  <c r="F31" i="2"/>
  <c r="G31" i="2"/>
  <c r="H31" i="2"/>
  <c r="I31" i="2"/>
  <c r="C32" i="2"/>
  <c r="D32" i="2"/>
  <c r="E32" i="2"/>
  <c r="F32" i="2"/>
  <c r="G32" i="2"/>
  <c r="H32" i="2"/>
  <c r="I32" i="2"/>
  <c r="C33" i="2"/>
  <c r="D33" i="2"/>
  <c r="E33" i="2"/>
  <c r="F33" i="2"/>
  <c r="G33" i="2"/>
  <c r="H33" i="2"/>
  <c r="I33" i="2"/>
  <c r="C36" i="2"/>
  <c r="D36" i="2"/>
  <c r="E36" i="2"/>
  <c r="F36" i="2"/>
  <c r="G36" i="2"/>
  <c r="H36" i="2"/>
  <c r="I36" i="2"/>
  <c r="C37" i="2"/>
  <c r="D37" i="2"/>
  <c r="E37" i="2"/>
  <c r="F37" i="2"/>
  <c r="G37" i="2"/>
  <c r="H37" i="2"/>
  <c r="I37" i="2"/>
  <c r="C38" i="2"/>
  <c r="D38" i="2"/>
  <c r="E38" i="2"/>
  <c r="F38" i="2"/>
  <c r="G38" i="2"/>
  <c r="H38" i="2"/>
  <c r="I38" i="2"/>
  <c r="C39" i="2"/>
  <c r="D39" i="2"/>
  <c r="E39" i="2"/>
  <c r="F39" i="2"/>
  <c r="G39" i="2"/>
  <c r="H39" i="2"/>
  <c r="I39" i="2"/>
  <c r="C40" i="2"/>
  <c r="D40" i="2"/>
  <c r="E40" i="2"/>
  <c r="F40" i="2"/>
  <c r="G40" i="2"/>
  <c r="H40" i="2"/>
  <c r="I40" i="2"/>
  <c r="C41" i="2"/>
  <c r="D41" i="2"/>
  <c r="E41" i="2"/>
  <c r="F41" i="2"/>
  <c r="G41" i="2"/>
  <c r="H41" i="2"/>
  <c r="I41" i="2"/>
  <c r="C42" i="2"/>
  <c r="D42" i="2"/>
  <c r="E42" i="2"/>
  <c r="F42" i="2"/>
  <c r="G42" i="2"/>
  <c r="H42" i="2"/>
  <c r="I42" i="2"/>
  <c r="C43" i="2"/>
  <c r="D43" i="2"/>
  <c r="E43" i="2"/>
  <c r="F43" i="2"/>
  <c r="G43" i="2"/>
  <c r="H43" i="2"/>
  <c r="I43" i="2"/>
  <c r="C44" i="2"/>
  <c r="D44" i="2"/>
  <c r="E44" i="2"/>
  <c r="F44" i="2"/>
  <c r="G44" i="2"/>
  <c r="H44" i="2"/>
  <c r="I44" i="2"/>
  <c r="C45" i="2"/>
  <c r="D45" i="2"/>
  <c r="E45" i="2"/>
  <c r="F45" i="2"/>
  <c r="G45" i="2"/>
  <c r="H45" i="2"/>
  <c r="I45" i="2"/>
  <c r="C46" i="2"/>
  <c r="D46" i="2"/>
  <c r="E46" i="2"/>
  <c r="F46" i="2"/>
  <c r="G46" i="2"/>
  <c r="H46" i="2"/>
  <c r="I46" i="2"/>
  <c r="C47" i="2"/>
  <c r="D47" i="2"/>
  <c r="E47" i="2"/>
  <c r="F47" i="2"/>
  <c r="G47" i="2"/>
  <c r="H47" i="2"/>
  <c r="I47" i="2"/>
  <c r="C48" i="2"/>
  <c r="D48" i="2"/>
  <c r="E48" i="2"/>
  <c r="F48" i="2"/>
  <c r="G48" i="2"/>
  <c r="H48" i="2"/>
  <c r="I48" i="2"/>
  <c r="C49" i="2"/>
  <c r="D49" i="2"/>
  <c r="E49" i="2"/>
  <c r="F49" i="2"/>
  <c r="G49" i="2"/>
  <c r="H49" i="2"/>
  <c r="I49" i="2"/>
  <c r="C50" i="2"/>
  <c r="D50" i="2"/>
  <c r="E50" i="2"/>
  <c r="F50" i="2"/>
  <c r="G50" i="2"/>
  <c r="H50" i="2"/>
  <c r="I50" i="2"/>
  <c r="C51" i="2"/>
  <c r="D51" i="2"/>
  <c r="E51" i="2"/>
  <c r="F51" i="2"/>
  <c r="G51" i="2"/>
  <c r="H51" i="2"/>
  <c r="I51" i="2"/>
  <c r="C52" i="2"/>
  <c r="D52" i="2"/>
  <c r="E52" i="2"/>
  <c r="F52" i="2"/>
  <c r="G52" i="2"/>
  <c r="H52" i="2"/>
  <c r="I52" i="2"/>
  <c r="C53" i="2"/>
  <c r="D53" i="2"/>
  <c r="E53" i="2"/>
  <c r="F53" i="2"/>
  <c r="G53" i="2"/>
  <c r="H53" i="2"/>
  <c r="I53" i="2"/>
  <c r="C54" i="2"/>
  <c r="D54" i="2"/>
  <c r="E54" i="2"/>
  <c r="F54" i="2"/>
  <c r="G54" i="2"/>
  <c r="H54" i="2"/>
  <c r="I54" i="2"/>
  <c r="C55" i="2"/>
  <c r="D55" i="2"/>
  <c r="E55" i="2"/>
  <c r="F55" i="2"/>
  <c r="G55" i="2"/>
  <c r="H55" i="2"/>
  <c r="I55" i="2"/>
  <c r="C56" i="2"/>
  <c r="D56" i="2"/>
  <c r="E56" i="2"/>
  <c r="F56" i="2"/>
  <c r="G56" i="2"/>
  <c r="H56" i="2"/>
  <c r="I56" i="2"/>
  <c r="C57" i="2"/>
  <c r="D57" i="2"/>
  <c r="E57" i="2"/>
  <c r="F57" i="2"/>
  <c r="G57" i="2"/>
  <c r="H57" i="2"/>
  <c r="I57" i="2"/>
  <c r="C58" i="2"/>
  <c r="D58" i="2"/>
  <c r="E58" i="2"/>
  <c r="F58" i="2"/>
  <c r="G58" i="2"/>
  <c r="H58" i="2"/>
  <c r="I58" i="2"/>
  <c r="C59" i="2"/>
  <c r="D59" i="2"/>
  <c r="E59" i="2"/>
  <c r="F59" i="2"/>
  <c r="G59" i="2"/>
  <c r="H59" i="2"/>
  <c r="I59" i="2"/>
  <c r="C60" i="2"/>
  <c r="D60" i="2"/>
  <c r="E60" i="2"/>
  <c r="F60" i="2"/>
  <c r="G60" i="2"/>
  <c r="H60" i="2"/>
  <c r="I60" i="2"/>
  <c r="C61" i="2"/>
  <c r="D61" i="2"/>
  <c r="E61" i="2"/>
  <c r="F61" i="2"/>
  <c r="G61" i="2"/>
  <c r="H61" i="2"/>
  <c r="I61" i="2"/>
  <c r="C62" i="2"/>
  <c r="D62" i="2"/>
  <c r="E62" i="2"/>
  <c r="F62" i="2"/>
  <c r="G62" i="2"/>
  <c r="H62" i="2"/>
  <c r="I62" i="2"/>
  <c r="C63" i="2"/>
  <c r="D63" i="2"/>
  <c r="E63" i="2"/>
  <c r="F63" i="2"/>
  <c r="G63" i="2"/>
  <c r="H63" i="2"/>
  <c r="I63" i="2"/>
  <c r="C64" i="2"/>
  <c r="D64" i="2"/>
  <c r="E64" i="2"/>
  <c r="F64" i="2"/>
  <c r="G64" i="2"/>
  <c r="H64" i="2"/>
  <c r="I64" i="2"/>
  <c r="C65" i="2"/>
  <c r="D65" i="2"/>
  <c r="E65" i="2"/>
  <c r="F65" i="2"/>
  <c r="G65" i="2"/>
  <c r="H65" i="2"/>
  <c r="I65" i="2"/>
  <c r="C66" i="2"/>
  <c r="D66" i="2"/>
  <c r="E66" i="2"/>
  <c r="F66" i="2"/>
  <c r="G66" i="2"/>
  <c r="H66" i="2"/>
  <c r="I66" i="2"/>
  <c r="C67" i="2"/>
  <c r="D67" i="2"/>
  <c r="E67" i="2"/>
  <c r="F67" i="2"/>
  <c r="G67" i="2"/>
  <c r="H67" i="2"/>
  <c r="I67" i="2"/>
  <c r="C68" i="2"/>
  <c r="D68" i="2"/>
  <c r="E68" i="2"/>
  <c r="F68" i="2"/>
  <c r="G68" i="2"/>
  <c r="H68" i="2"/>
  <c r="I68" i="2"/>
  <c r="C69" i="2"/>
  <c r="D69" i="2"/>
  <c r="E69" i="2"/>
  <c r="F69" i="2"/>
  <c r="G69" i="2"/>
  <c r="H69" i="2"/>
  <c r="I69" i="2"/>
  <c r="C70" i="2"/>
  <c r="D70" i="2"/>
  <c r="E70" i="2"/>
  <c r="F70" i="2"/>
  <c r="G70" i="2"/>
  <c r="H70" i="2"/>
  <c r="I70" i="2"/>
  <c r="C71" i="2"/>
  <c r="D71" i="2"/>
  <c r="E71" i="2"/>
  <c r="F71" i="2"/>
  <c r="G71" i="2"/>
  <c r="H71" i="2"/>
  <c r="I71" i="2"/>
  <c r="C72" i="2"/>
  <c r="D72" i="2"/>
  <c r="E72" i="2"/>
  <c r="F72" i="2"/>
  <c r="G72" i="2"/>
  <c r="H72" i="2"/>
  <c r="I72" i="2"/>
  <c r="C73" i="2"/>
  <c r="D73" i="2"/>
  <c r="E73" i="2"/>
  <c r="F73" i="2"/>
  <c r="G73" i="2"/>
  <c r="H73" i="2"/>
  <c r="I73" i="2"/>
  <c r="C74" i="2"/>
  <c r="D74" i="2"/>
  <c r="E74" i="2"/>
  <c r="F74" i="2"/>
  <c r="G74" i="2"/>
  <c r="H74" i="2"/>
  <c r="I74" i="2"/>
  <c r="C75" i="2"/>
  <c r="D75" i="2"/>
  <c r="E75" i="2"/>
  <c r="F75" i="2"/>
  <c r="G75" i="2"/>
  <c r="H75" i="2"/>
  <c r="I75" i="2"/>
  <c r="C76" i="2"/>
  <c r="D76" i="2"/>
  <c r="E76" i="2"/>
  <c r="F76" i="2"/>
  <c r="G76" i="2"/>
  <c r="H76" i="2"/>
  <c r="I76" i="2"/>
  <c r="C77" i="2"/>
  <c r="D77" i="2"/>
  <c r="E77" i="2"/>
  <c r="F77" i="2"/>
  <c r="G77" i="2"/>
  <c r="H77" i="2"/>
  <c r="I77" i="2"/>
  <c r="C78" i="2"/>
  <c r="D78" i="2"/>
  <c r="E78" i="2"/>
  <c r="F78" i="2"/>
  <c r="G78" i="2"/>
  <c r="H78" i="2"/>
  <c r="I78" i="2"/>
  <c r="C79" i="2"/>
  <c r="D79" i="2"/>
  <c r="E79" i="2"/>
  <c r="F79" i="2"/>
  <c r="G79" i="2"/>
  <c r="H79" i="2"/>
  <c r="I79" i="2"/>
  <c r="C80" i="2"/>
  <c r="D80" i="2"/>
  <c r="E80" i="2"/>
  <c r="F80" i="2"/>
  <c r="G80" i="2"/>
  <c r="H80" i="2"/>
  <c r="I80" i="2"/>
  <c r="C81" i="2"/>
  <c r="D81" i="2"/>
  <c r="E81" i="2"/>
  <c r="F81" i="2"/>
  <c r="G81" i="2"/>
  <c r="H81" i="2"/>
  <c r="I81" i="2"/>
  <c r="C82" i="2"/>
  <c r="D82" i="2"/>
  <c r="E82" i="2"/>
  <c r="F82" i="2"/>
  <c r="G82" i="2"/>
  <c r="H82" i="2"/>
  <c r="I82" i="2"/>
  <c r="C83" i="2"/>
  <c r="D83" i="2"/>
  <c r="E83" i="2"/>
  <c r="F83" i="2"/>
  <c r="G83" i="2"/>
  <c r="H83" i="2"/>
  <c r="I83" i="2"/>
  <c r="C84" i="2"/>
  <c r="D84" i="2"/>
  <c r="E84" i="2"/>
  <c r="F84" i="2"/>
  <c r="G84" i="2"/>
  <c r="H84" i="2"/>
  <c r="I84" i="2"/>
  <c r="C85" i="2"/>
  <c r="D85" i="2"/>
  <c r="E85" i="2"/>
  <c r="F85" i="2"/>
  <c r="G85" i="2"/>
  <c r="H85" i="2"/>
  <c r="I85" i="2"/>
  <c r="C86" i="2"/>
  <c r="D86" i="2"/>
  <c r="E86" i="2"/>
  <c r="F86" i="2"/>
  <c r="G86" i="2"/>
  <c r="H86" i="2"/>
  <c r="I86" i="2"/>
  <c r="C87" i="2"/>
  <c r="D87" i="2"/>
  <c r="E87" i="2"/>
  <c r="F87" i="2"/>
  <c r="G87" i="2"/>
  <c r="H87" i="2"/>
  <c r="I87" i="2"/>
  <c r="C88" i="2"/>
  <c r="D88" i="2"/>
  <c r="E88" i="2"/>
  <c r="F88" i="2"/>
  <c r="G88" i="2"/>
  <c r="H88" i="2"/>
  <c r="I88" i="2"/>
  <c r="C89" i="2"/>
  <c r="D89" i="2"/>
  <c r="E89" i="2"/>
  <c r="F89" i="2"/>
  <c r="G89" i="2"/>
  <c r="H89" i="2"/>
  <c r="I89" i="2"/>
  <c r="C90" i="2"/>
  <c r="D90" i="2"/>
  <c r="E90" i="2"/>
  <c r="F90" i="2"/>
  <c r="G90" i="2"/>
  <c r="H90" i="2"/>
  <c r="I90" i="2"/>
  <c r="C91" i="2"/>
  <c r="D91" i="2"/>
  <c r="E91" i="2"/>
  <c r="F91" i="2"/>
  <c r="G91" i="2"/>
  <c r="H91" i="2"/>
  <c r="I91" i="2"/>
  <c r="C92" i="2"/>
  <c r="D92" i="2"/>
  <c r="E92" i="2"/>
  <c r="F92" i="2"/>
  <c r="G92" i="2"/>
  <c r="H92" i="2"/>
  <c r="I92" i="2"/>
  <c r="C93" i="2"/>
  <c r="D93" i="2"/>
  <c r="E93" i="2"/>
  <c r="F93" i="2"/>
  <c r="G93" i="2"/>
  <c r="H93" i="2"/>
  <c r="I93" i="2"/>
  <c r="C94" i="2"/>
  <c r="D94" i="2"/>
  <c r="E94" i="2"/>
  <c r="F94" i="2"/>
  <c r="G94" i="2"/>
  <c r="H94" i="2"/>
  <c r="I94" i="2"/>
  <c r="C95" i="2"/>
  <c r="D95" i="2"/>
  <c r="E95" i="2"/>
  <c r="F95" i="2"/>
  <c r="G95" i="2"/>
  <c r="H95" i="2"/>
  <c r="I95" i="2"/>
  <c r="C96" i="2"/>
  <c r="D96" i="2"/>
  <c r="E96" i="2"/>
  <c r="F96" i="2"/>
  <c r="G96" i="2"/>
  <c r="H96" i="2"/>
  <c r="I96" i="2"/>
  <c r="C97" i="2"/>
  <c r="D97" i="2"/>
  <c r="E97" i="2"/>
  <c r="F97" i="2"/>
  <c r="G97" i="2"/>
  <c r="H97" i="2"/>
  <c r="I97" i="2"/>
  <c r="C98" i="2"/>
  <c r="D98" i="2"/>
  <c r="E98" i="2"/>
  <c r="F98" i="2"/>
  <c r="G98" i="2"/>
  <c r="H98" i="2"/>
  <c r="I98" i="2"/>
  <c r="C99" i="2"/>
  <c r="D99" i="2"/>
  <c r="E99" i="2"/>
  <c r="F99" i="2"/>
  <c r="G99" i="2"/>
  <c r="H99" i="2"/>
  <c r="I99" i="2"/>
  <c r="C100" i="2"/>
  <c r="D100" i="2"/>
  <c r="E100" i="2"/>
  <c r="F100" i="2"/>
  <c r="G100" i="2"/>
  <c r="H100" i="2"/>
  <c r="I100" i="2"/>
  <c r="C101" i="2"/>
  <c r="D101" i="2"/>
  <c r="E101" i="2"/>
  <c r="F101" i="2"/>
  <c r="G101" i="2"/>
  <c r="H101" i="2"/>
  <c r="I101" i="2"/>
  <c r="C102" i="2"/>
  <c r="D102" i="2"/>
  <c r="E102" i="2"/>
  <c r="F102" i="2"/>
  <c r="G102" i="2"/>
  <c r="H102" i="2"/>
  <c r="I102" i="2"/>
  <c r="C103" i="2"/>
  <c r="D103" i="2"/>
  <c r="E103" i="2"/>
  <c r="F103" i="2"/>
  <c r="G103" i="2"/>
  <c r="H103" i="2"/>
  <c r="I103" i="2"/>
  <c r="C104" i="2"/>
  <c r="D104" i="2"/>
  <c r="E104" i="2"/>
  <c r="F104" i="2"/>
  <c r="G104" i="2"/>
  <c r="H104" i="2"/>
  <c r="I104" i="2"/>
  <c r="C105" i="2"/>
  <c r="D105" i="2"/>
  <c r="E105" i="2"/>
  <c r="F105" i="2"/>
  <c r="G105" i="2"/>
  <c r="H105" i="2"/>
  <c r="I105" i="2"/>
  <c r="C106" i="2"/>
  <c r="D106" i="2"/>
  <c r="E106" i="2"/>
  <c r="F106" i="2"/>
  <c r="G106" i="2"/>
  <c r="H106" i="2"/>
  <c r="I106" i="2"/>
  <c r="C107" i="2"/>
  <c r="D107" i="2"/>
  <c r="E107" i="2"/>
  <c r="F107" i="2"/>
  <c r="G107" i="2"/>
  <c r="H107" i="2"/>
  <c r="I107" i="2"/>
  <c r="C108" i="2"/>
  <c r="D108" i="2"/>
  <c r="E108" i="2"/>
  <c r="F108" i="2"/>
  <c r="G108" i="2"/>
  <c r="H108" i="2"/>
  <c r="I108" i="2"/>
  <c r="C109" i="2"/>
  <c r="D109" i="2"/>
  <c r="E109" i="2"/>
  <c r="F109" i="2"/>
  <c r="G109" i="2"/>
  <c r="H109" i="2"/>
  <c r="I109" i="2"/>
  <c r="C110" i="2"/>
  <c r="D110" i="2"/>
  <c r="E110" i="2"/>
  <c r="F110" i="2"/>
  <c r="G110" i="2"/>
  <c r="H110" i="2"/>
  <c r="I110" i="2"/>
  <c r="C111" i="2"/>
  <c r="D111" i="2"/>
  <c r="E111" i="2"/>
  <c r="F111" i="2"/>
  <c r="G111" i="2"/>
  <c r="H111" i="2"/>
  <c r="I111" i="2"/>
  <c r="C112" i="2"/>
  <c r="D112" i="2"/>
  <c r="E112" i="2"/>
  <c r="F112" i="2"/>
  <c r="G112" i="2"/>
  <c r="H112" i="2"/>
  <c r="I112" i="2"/>
  <c r="C113" i="2"/>
  <c r="D113" i="2"/>
  <c r="E113" i="2"/>
  <c r="F113" i="2"/>
  <c r="G113" i="2"/>
  <c r="H113" i="2"/>
  <c r="I113" i="2"/>
  <c r="C114" i="2"/>
  <c r="D114" i="2"/>
  <c r="E114" i="2"/>
  <c r="F114" i="2"/>
  <c r="G114" i="2"/>
  <c r="H114" i="2"/>
  <c r="I114" i="2"/>
  <c r="C115" i="2"/>
  <c r="D115" i="2"/>
  <c r="E115" i="2"/>
  <c r="F115" i="2"/>
  <c r="G115" i="2"/>
  <c r="H115" i="2"/>
  <c r="I115" i="2"/>
  <c r="C116" i="2"/>
  <c r="D116" i="2"/>
  <c r="E116" i="2"/>
  <c r="F116" i="2"/>
  <c r="G116" i="2"/>
  <c r="H116" i="2"/>
  <c r="I116" i="2"/>
  <c r="C117" i="2"/>
  <c r="D117" i="2"/>
  <c r="E117" i="2"/>
  <c r="F117" i="2"/>
  <c r="G117" i="2"/>
  <c r="H117" i="2"/>
  <c r="I117" i="2"/>
  <c r="C118" i="2"/>
  <c r="D118" i="2"/>
  <c r="E118" i="2"/>
  <c r="F118" i="2"/>
  <c r="G118" i="2"/>
  <c r="H118" i="2"/>
  <c r="I118" i="2"/>
  <c r="C119" i="2"/>
  <c r="D119" i="2"/>
  <c r="E119" i="2"/>
  <c r="F119" i="2"/>
  <c r="G119" i="2"/>
  <c r="H119" i="2"/>
  <c r="I119" i="2"/>
  <c r="C120" i="2"/>
  <c r="D120" i="2"/>
  <c r="E120" i="2"/>
  <c r="F120" i="2"/>
  <c r="G120" i="2"/>
  <c r="H120" i="2"/>
  <c r="I120" i="2"/>
  <c r="C121" i="2"/>
  <c r="D121" i="2"/>
  <c r="E121" i="2"/>
  <c r="F121" i="2"/>
  <c r="G121" i="2"/>
  <c r="H121" i="2"/>
  <c r="I121" i="2"/>
  <c r="C122" i="2"/>
  <c r="D122" i="2"/>
  <c r="E122" i="2"/>
  <c r="F122" i="2"/>
  <c r="G122" i="2"/>
  <c r="H122" i="2"/>
  <c r="I122" i="2"/>
  <c r="C123" i="2"/>
  <c r="D123" i="2"/>
  <c r="E123" i="2"/>
  <c r="F123" i="2"/>
  <c r="G123" i="2"/>
  <c r="H123" i="2"/>
  <c r="I123" i="2"/>
  <c r="C124" i="2"/>
  <c r="D124" i="2"/>
  <c r="E124" i="2"/>
  <c r="F124" i="2"/>
  <c r="G124" i="2"/>
  <c r="H124" i="2"/>
  <c r="I124" i="2"/>
  <c r="C125" i="2"/>
  <c r="D125" i="2"/>
  <c r="E125" i="2"/>
  <c r="F125" i="2"/>
  <c r="G125" i="2"/>
  <c r="H125" i="2"/>
  <c r="I125" i="2"/>
  <c r="C126" i="2"/>
  <c r="D126" i="2"/>
  <c r="E126" i="2"/>
  <c r="F126" i="2"/>
  <c r="G126" i="2"/>
  <c r="H126" i="2"/>
  <c r="I126" i="2"/>
  <c r="C127" i="2"/>
  <c r="D127" i="2"/>
  <c r="E127" i="2"/>
  <c r="F127" i="2"/>
  <c r="G127" i="2"/>
  <c r="H127" i="2"/>
  <c r="I127" i="2"/>
  <c r="C128" i="2"/>
  <c r="D128" i="2"/>
  <c r="E128" i="2"/>
  <c r="F128" i="2"/>
  <c r="G128" i="2"/>
  <c r="H128" i="2"/>
  <c r="I128" i="2"/>
  <c r="C129" i="2"/>
  <c r="D129" i="2"/>
  <c r="E129" i="2"/>
  <c r="F129" i="2"/>
  <c r="G129" i="2"/>
  <c r="H129" i="2"/>
  <c r="I129" i="2"/>
  <c r="C130" i="2"/>
  <c r="D130" i="2"/>
  <c r="E130" i="2"/>
  <c r="F130" i="2"/>
  <c r="G130" i="2"/>
  <c r="H130" i="2"/>
  <c r="I130" i="2"/>
  <c r="C131" i="2"/>
  <c r="D131" i="2"/>
  <c r="E131" i="2"/>
  <c r="F131" i="2"/>
  <c r="G131" i="2"/>
  <c r="H131" i="2"/>
  <c r="I131" i="2"/>
  <c r="C132" i="2"/>
  <c r="D132" i="2"/>
  <c r="E132" i="2"/>
  <c r="F132" i="2"/>
  <c r="G132" i="2"/>
  <c r="H132" i="2"/>
  <c r="I132" i="2"/>
  <c r="C133" i="2"/>
  <c r="D133" i="2"/>
  <c r="E133" i="2"/>
  <c r="F133" i="2"/>
  <c r="G133" i="2"/>
  <c r="H133" i="2"/>
  <c r="I133" i="2"/>
  <c r="C134" i="2"/>
  <c r="D134" i="2"/>
  <c r="E134" i="2"/>
  <c r="F134" i="2"/>
  <c r="G134" i="2"/>
  <c r="H134" i="2"/>
  <c r="I134" i="2"/>
  <c r="C135" i="2"/>
  <c r="D135" i="2"/>
  <c r="E135" i="2"/>
  <c r="F135" i="2"/>
  <c r="G135" i="2"/>
  <c r="H135" i="2"/>
  <c r="I135" i="2"/>
  <c r="C136" i="2"/>
  <c r="D136" i="2"/>
  <c r="E136" i="2"/>
  <c r="F136" i="2"/>
  <c r="G136" i="2"/>
  <c r="H136" i="2"/>
  <c r="I136" i="2"/>
  <c r="C137" i="2"/>
  <c r="D137" i="2"/>
  <c r="E137" i="2"/>
  <c r="F137" i="2"/>
  <c r="G137" i="2"/>
  <c r="H137" i="2"/>
  <c r="I137" i="2"/>
  <c r="C138" i="2"/>
  <c r="D138" i="2"/>
  <c r="E138" i="2"/>
  <c r="F138" i="2"/>
  <c r="G138" i="2"/>
  <c r="H138" i="2"/>
  <c r="I138" i="2"/>
  <c r="C139" i="2"/>
  <c r="D139" i="2"/>
  <c r="E139" i="2"/>
  <c r="F139" i="2"/>
  <c r="G139" i="2"/>
  <c r="H139" i="2"/>
  <c r="I139" i="2"/>
  <c r="C140" i="2"/>
  <c r="D140" i="2"/>
  <c r="E140" i="2"/>
  <c r="F140" i="2"/>
  <c r="G140" i="2"/>
  <c r="H140" i="2"/>
  <c r="I140" i="2"/>
  <c r="C141" i="2"/>
  <c r="D141" i="2"/>
  <c r="E141" i="2"/>
  <c r="F141" i="2"/>
  <c r="G141" i="2"/>
  <c r="H141" i="2"/>
  <c r="I141" i="2"/>
  <c r="C142" i="2"/>
  <c r="D142" i="2"/>
  <c r="E142" i="2"/>
  <c r="F142" i="2"/>
  <c r="G142" i="2"/>
  <c r="H142" i="2"/>
  <c r="I142" i="2"/>
  <c r="C143" i="2"/>
  <c r="D143" i="2"/>
  <c r="E143" i="2"/>
  <c r="F143" i="2"/>
  <c r="G143" i="2"/>
  <c r="H143" i="2"/>
  <c r="I143" i="2"/>
  <c r="C144" i="2"/>
  <c r="D144" i="2"/>
  <c r="E144" i="2"/>
  <c r="F144" i="2"/>
  <c r="G144" i="2"/>
  <c r="H144" i="2"/>
  <c r="I144" i="2"/>
  <c r="C145" i="2"/>
  <c r="D145" i="2"/>
  <c r="E145" i="2"/>
  <c r="F145" i="2"/>
  <c r="G145" i="2"/>
  <c r="H145" i="2"/>
  <c r="I145" i="2"/>
  <c r="D9" i="2"/>
  <c r="E9" i="2"/>
  <c r="F9" i="2"/>
  <c r="G9" i="2"/>
  <c r="H9" i="2"/>
  <c r="I9" i="2"/>
  <c r="A10" i="2"/>
  <c r="A11" i="2"/>
  <c r="A12" i="2"/>
  <c r="A13" i="2"/>
  <c r="A14" i="2"/>
  <c r="A15" i="2"/>
  <c r="A16" i="2"/>
  <c r="A17" i="2"/>
  <c r="A18" i="2"/>
  <c r="A19" i="2"/>
  <c r="A21" i="2"/>
  <c r="A22" i="2"/>
  <c r="A24" i="2"/>
  <c r="A25" i="2"/>
  <c r="A26" i="2"/>
  <c r="A27" i="2"/>
  <c r="A28" i="2"/>
  <c r="A29" i="2"/>
  <c r="A30" i="2"/>
  <c r="A31" i="2"/>
  <c r="A32" i="2"/>
  <c r="A33"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9" i="2"/>
  <c r="B10" i="2"/>
  <c r="B11" i="2"/>
  <c r="B12" i="2"/>
  <c r="B13" i="2"/>
  <c r="B14" i="2"/>
  <c r="B15" i="2"/>
  <c r="B16" i="2"/>
  <c r="B17" i="2"/>
  <c r="B18" i="2"/>
  <c r="B19" i="2"/>
  <c r="B21" i="2"/>
  <c r="B22" i="2"/>
  <c r="B24" i="2"/>
  <c r="B25" i="2"/>
  <c r="B26" i="2"/>
  <c r="B27" i="2"/>
  <c r="B28" i="2"/>
  <c r="B29" i="2"/>
  <c r="B30" i="2"/>
  <c r="B31" i="2"/>
  <c r="B32" i="2"/>
  <c r="B33"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9" i="2"/>
  <c r="C9" i="2"/>
  <c r="AE144" i="19"/>
  <c r="AD144" i="19"/>
  <c r="AC144" i="19"/>
  <c r="AB144" i="19"/>
  <c r="AA144" i="19"/>
  <c r="Z144" i="19"/>
  <c r="Y144" i="19"/>
  <c r="X144" i="19"/>
  <c r="R144" i="19"/>
  <c r="Q144" i="19"/>
  <c r="AR137" i="19"/>
  <c r="AC137" i="19"/>
  <c r="AR136" i="19"/>
  <c r="Z135" i="19"/>
  <c r="Z131" i="19"/>
  <c r="Y131" i="19"/>
  <c r="AB128" i="19"/>
  <c r="AA126" i="19"/>
  <c r="Z126" i="19"/>
  <c r="N126" i="19"/>
  <c r="AB123" i="19"/>
  <c r="AA123" i="19"/>
  <c r="Z123" i="19"/>
  <c r="N123" i="19"/>
  <c r="Z122" i="19"/>
  <c r="Y122" i="19"/>
  <c r="AA121" i="19"/>
  <c r="Z121" i="19"/>
  <c r="Y121" i="19"/>
  <c r="AA120" i="19"/>
  <c r="Z120" i="19"/>
  <c r="Y120" i="19"/>
  <c r="AB119" i="19"/>
  <c r="N119" i="19"/>
  <c r="AA110" i="19"/>
  <c r="Z110" i="19"/>
  <c r="Y110" i="19"/>
  <c r="X110" i="19"/>
  <c r="Z109" i="19"/>
  <c r="Z108" i="19"/>
  <c r="Y108" i="19"/>
  <c r="X108" i="19"/>
  <c r="AB107" i="19"/>
  <c r="AA107" i="19"/>
  <c r="Z107" i="19"/>
  <c r="AA104" i="19"/>
  <c r="Z99" i="19"/>
  <c r="AA99" i="19" s="1"/>
  <c r="Z98" i="19"/>
  <c r="AA98" i="19" s="1"/>
  <c r="Z97" i="19"/>
  <c r="AA97" i="19" s="1"/>
  <c r="AA96" i="19"/>
  <c r="Z96" i="19"/>
  <c r="AA95" i="19"/>
  <c r="AA94" i="19"/>
  <c r="Z94" i="19"/>
  <c r="AA93" i="19"/>
  <c r="AB93" i="19" s="1"/>
  <c r="AA92" i="19"/>
  <c r="Z92" i="19"/>
  <c r="AA91" i="19"/>
  <c r="Z91" i="19"/>
  <c r="AA90" i="19"/>
  <c r="AB90" i="19" s="1"/>
  <c r="Z89" i="19"/>
  <c r="AA89" i="19" s="1"/>
  <c r="Z88" i="19"/>
  <c r="AA88" i="19" s="1"/>
  <c r="Z87" i="19"/>
  <c r="AA87" i="19" s="1"/>
  <c r="Z86" i="19"/>
  <c r="AA86" i="19" s="1"/>
  <c r="Z85" i="19"/>
  <c r="AA85" i="19" s="1"/>
  <c r="AB85" i="19" s="1"/>
  <c r="Z84" i="19"/>
  <c r="AA84" i="19" s="1"/>
  <c r="AA83" i="19"/>
  <c r="AB83" i="19" s="1"/>
  <c r="P76" i="19"/>
  <c r="J76" i="22" s="1"/>
  <c r="P75" i="19"/>
  <c r="J75" i="22" s="1"/>
  <c r="P74" i="19"/>
  <c r="P73" i="19"/>
  <c r="AB70" i="19"/>
  <c r="O70" i="19"/>
  <c r="K70" i="22" s="1"/>
  <c r="N69" i="19"/>
  <c r="AA68" i="19"/>
  <c r="AA63" i="19"/>
  <c r="AB61" i="19"/>
  <c r="AA60" i="19"/>
  <c r="AA59" i="19"/>
  <c r="K59" i="22"/>
  <c r="AA58" i="19"/>
  <c r="AA50" i="19"/>
  <c r="Z45" i="19"/>
  <c r="N45" i="19"/>
  <c r="Z41" i="19"/>
  <c r="AB33" i="19"/>
  <c r="AA33" i="19"/>
  <c r="O28" i="19"/>
  <c r="AC33" i="19" l="1"/>
  <c r="AB91" i="19"/>
  <c r="AB94" i="19"/>
  <c r="P109" i="2"/>
  <c r="I105" i="22"/>
  <c r="H129" i="23"/>
  <c r="F132" i="3"/>
  <c r="H137" i="23"/>
  <c r="F140" i="3"/>
  <c r="H138" i="23"/>
  <c r="F141" i="3"/>
  <c r="AB92" i="19"/>
  <c r="O49" i="2"/>
  <c r="S49" i="2" s="1"/>
  <c r="H45" i="22"/>
  <c r="O67" i="2"/>
  <c r="S67" i="2" s="1"/>
  <c r="H63" i="22"/>
  <c r="Q78" i="2"/>
  <c r="J74" i="22"/>
  <c r="O99" i="2"/>
  <c r="H95" i="22"/>
  <c r="O140" i="2"/>
  <c r="S140" i="2" s="1"/>
  <c r="H137" i="22"/>
  <c r="O62" i="2"/>
  <c r="H58" i="22"/>
  <c r="O64" i="2"/>
  <c r="H60" i="22"/>
  <c r="O70" i="2"/>
  <c r="S70" i="2" s="1"/>
  <c r="H66" i="22"/>
  <c r="O87" i="2"/>
  <c r="S87" i="2" s="1"/>
  <c r="H83" i="22"/>
  <c r="O92" i="2"/>
  <c r="S92" i="2" s="1"/>
  <c r="H88" i="22"/>
  <c r="O94" i="2"/>
  <c r="H90" i="22"/>
  <c r="O97" i="2"/>
  <c r="H93" i="22"/>
  <c r="O127" i="2"/>
  <c r="S127" i="2" s="1"/>
  <c r="H124" i="22"/>
  <c r="O42" i="2"/>
  <c r="S42" i="2" s="1"/>
  <c r="H38" i="22"/>
  <c r="O72" i="2"/>
  <c r="S72" i="2" s="1"/>
  <c r="H68" i="22"/>
  <c r="O102" i="2"/>
  <c r="H98" i="22"/>
  <c r="O45" i="2"/>
  <c r="S45" i="2" s="1"/>
  <c r="H41" i="22"/>
  <c r="O52" i="2"/>
  <c r="H48" i="22"/>
  <c r="O65" i="2"/>
  <c r="S65" i="2" s="1"/>
  <c r="H61" i="22"/>
  <c r="O68" i="2"/>
  <c r="S68" i="2" s="1"/>
  <c r="H64" i="22"/>
  <c r="O88" i="2"/>
  <c r="S88" i="2" s="1"/>
  <c r="H84" i="22"/>
  <c r="O90" i="2"/>
  <c r="S90" i="2" s="1"/>
  <c r="H86" i="22"/>
  <c r="O93" i="2"/>
  <c r="H89" i="22"/>
  <c r="O95" i="2"/>
  <c r="H91" i="22"/>
  <c r="O98" i="2"/>
  <c r="H94" i="22"/>
  <c r="O101" i="2"/>
  <c r="H97" i="22"/>
  <c r="O108" i="2"/>
  <c r="S108" i="2" s="1"/>
  <c r="H104" i="22"/>
  <c r="O123" i="2"/>
  <c r="S123" i="2" s="1"/>
  <c r="H120" i="22"/>
  <c r="O144" i="2"/>
  <c r="S144" i="2" s="1"/>
  <c r="H141" i="22"/>
  <c r="Q77" i="2"/>
  <c r="J73" i="22"/>
  <c r="O89" i="2"/>
  <c r="S89" i="2" s="1"/>
  <c r="H85" i="22"/>
  <c r="O130" i="2"/>
  <c r="S130" i="2" s="1"/>
  <c r="H127" i="22"/>
  <c r="R32" i="2"/>
  <c r="S32" i="2" s="1"/>
  <c r="K30" i="22"/>
  <c r="O91" i="2"/>
  <c r="S91" i="2" s="1"/>
  <c r="H87" i="22"/>
  <c r="O96" i="2"/>
  <c r="H92" i="22"/>
  <c r="AB96" i="19"/>
  <c r="O107" i="2"/>
  <c r="S107" i="2" s="1"/>
  <c r="H103" i="22"/>
  <c r="O37" i="2"/>
  <c r="S37" i="2" s="1"/>
  <c r="H33" i="22"/>
  <c r="O69" i="2"/>
  <c r="S69" i="2" s="1"/>
  <c r="H65" i="22"/>
  <c r="O73" i="2"/>
  <c r="S73" i="2" s="1"/>
  <c r="H69" i="22"/>
  <c r="O73" i="19"/>
  <c r="O100" i="2"/>
  <c r="H96" i="22"/>
  <c r="O103" i="2"/>
  <c r="H99" i="22"/>
  <c r="O132" i="2"/>
  <c r="S132" i="2" s="1"/>
  <c r="H129" i="22"/>
  <c r="O145" i="2"/>
  <c r="S145" i="2" s="1"/>
  <c r="H142" i="22"/>
  <c r="R118" i="2"/>
  <c r="K114" i="22"/>
  <c r="I115" i="22"/>
  <c r="P118" i="2"/>
  <c r="I114" i="22"/>
  <c r="H115" i="22"/>
  <c r="O118" i="2"/>
  <c r="H114" i="22"/>
  <c r="K115" i="22"/>
  <c r="R141" i="2"/>
  <c r="O75" i="19"/>
  <c r="K75" i="22" s="1"/>
  <c r="Q79" i="2"/>
  <c r="P70" i="19"/>
  <c r="J70" i="22" s="1"/>
  <c r="R74" i="2"/>
  <c r="O76" i="19"/>
  <c r="K76" i="22" s="1"/>
  <c r="Q80" i="2"/>
  <c r="AB126" i="19"/>
  <c r="R63" i="2"/>
  <c r="AA105" i="19"/>
  <c r="AB137" i="19"/>
  <c r="P141" i="2"/>
  <c r="O74" i="19"/>
  <c r="K74" i="22" s="1"/>
  <c r="S144" i="19"/>
  <c r="AA137" i="19"/>
  <c r="P144" i="19" l="1"/>
  <c r="S118" i="2"/>
  <c r="Q63" i="2"/>
  <c r="J59" i="22"/>
  <c r="O141" i="2"/>
  <c r="S141" i="2" s="1"/>
  <c r="H138" i="22"/>
  <c r="R77" i="2"/>
  <c r="K73" i="22"/>
  <c r="N73" i="19"/>
  <c r="R109" i="2"/>
  <c r="S109" i="2" s="1"/>
  <c r="K105" i="22"/>
  <c r="H59" i="22"/>
  <c r="N74" i="19"/>
  <c r="R78" i="2"/>
  <c r="O144" i="19"/>
  <c r="N76" i="19"/>
  <c r="R80" i="2"/>
  <c r="N75" i="19"/>
  <c r="R79" i="2"/>
  <c r="O63" i="2"/>
  <c r="N70" i="19"/>
  <c r="Q74" i="2"/>
  <c r="O74" i="2" l="1"/>
  <c r="S74" i="2" s="1"/>
  <c r="H70" i="22"/>
  <c r="O78" i="2"/>
  <c r="S78" i="2" s="1"/>
  <c r="H74" i="22"/>
  <c r="O77" i="2"/>
  <c r="S77" i="2" s="1"/>
  <c r="H73" i="22"/>
  <c r="O79" i="2"/>
  <c r="H75" i="22"/>
  <c r="N144" i="19"/>
  <c r="O80" i="2"/>
  <c r="S80" i="2" s="1"/>
  <c r="H76" i="22"/>
</calcChain>
</file>

<file path=xl/comments1.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S128" authorId="0" shapeId="0">
      <text>
        <r>
          <rPr>
            <b/>
            <sz val="9"/>
            <color indexed="81"/>
            <rFont val="Tahoma"/>
            <family val="2"/>
            <charset val="186"/>
          </rPr>
          <t>Autorius:</t>
        </r>
        <r>
          <rPr>
            <sz val="9"/>
            <color indexed="81"/>
            <rFont val="Tahoma"/>
            <family val="2"/>
            <charset val="186"/>
          </rPr>
          <t xml:space="preserve">
buvo 1 223 207,01</t>
        </r>
      </text>
    </comment>
    <comment ref="W128" authorId="0" shapeId="0">
      <text>
        <r>
          <rPr>
            <b/>
            <sz val="9"/>
            <color indexed="81"/>
            <rFont val="Tahoma"/>
            <family val="2"/>
            <charset val="186"/>
          </rPr>
          <t>Autorius:</t>
        </r>
        <r>
          <rPr>
            <sz val="9"/>
            <color indexed="81"/>
            <rFont val="Tahoma"/>
            <family val="2"/>
            <charset val="186"/>
          </rPr>
          <t xml:space="preserve">
buvo 2019</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2.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5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S128" authorId="0" shapeId="0">
      <text>
        <r>
          <rPr>
            <b/>
            <sz val="9"/>
            <color indexed="81"/>
            <rFont val="Tahoma"/>
            <family val="2"/>
            <charset val="186"/>
          </rPr>
          <t>Autorius:</t>
        </r>
        <r>
          <rPr>
            <sz val="9"/>
            <color indexed="81"/>
            <rFont val="Tahoma"/>
            <family val="2"/>
            <charset val="186"/>
          </rPr>
          <t xml:space="preserve">
buvo 1 223 207,01</t>
        </r>
      </text>
    </comment>
    <comment ref="W128" authorId="0" shapeId="0">
      <text>
        <r>
          <rPr>
            <b/>
            <sz val="9"/>
            <color indexed="81"/>
            <rFont val="Tahoma"/>
            <family val="2"/>
            <charset val="186"/>
          </rPr>
          <t>Autorius:</t>
        </r>
        <r>
          <rPr>
            <sz val="9"/>
            <color indexed="81"/>
            <rFont val="Tahoma"/>
            <family val="2"/>
            <charset val="186"/>
          </rPr>
          <t xml:space="preserve">
buvo 2019</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3.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4.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5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5.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7" authorId="0" shapeId="0">
      <text>
        <r>
          <rPr>
            <b/>
            <sz val="9"/>
            <color indexed="81"/>
            <rFont val="Tahoma"/>
            <family val="2"/>
            <charset val="186"/>
          </rPr>
          <t>Autorius:</t>
        </r>
        <r>
          <rPr>
            <sz val="9"/>
            <color indexed="81"/>
            <rFont val="Tahoma"/>
            <family val="2"/>
            <charset val="186"/>
          </rPr>
          <t xml:space="preserve">
buvo 2,11</t>
        </r>
      </text>
    </comment>
    <comment ref="D3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8" authorId="0" shapeId="0">
      <text>
        <r>
          <rPr>
            <b/>
            <sz val="9"/>
            <color indexed="81"/>
            <rFont val="Tahoma"/>
            <family val="2"/>
            <charset val="186"/>
          </rPr>
          <t>Autorius:</t>
        </r>
        <r>
          <rPr>
            <sz val="9"/>
            <color indexed="81"/>
            <rFont val="Tahoma"/>
            <family val="2"/>
            <charset val="186"/>
          </rPr>
          <t xml:space="preserve">
buvo 100 770,35</t>
        </r>
      </text>
    </comment>
    <comment ref="O38" authorId="0" shapeId="0">
      <text>
        <r>
          <rPr>
            <b/>
            <sz val="9"/>
            <color indexed="81"/>
            <rFont val="Tahoma"/>
            <family val="2"/>
            <charset val="186"/>
          </rPr>
          <t>Autorius:</t>
        </r>
        <r>
          <rPr>
            <sz val="9"/>
            <color indexed="81"/>
            <rFont val="Tahoma"/>
            <family val="2"/>
            <charset val="186"/>
          </rPr>
          <t xml:space="preserve">
buvo 20 280,35</t>
        </r>
      </text>
    </comment>
    <comment ref="U38" authorId="0" shapeId="0">
      <text>
        <r>
          <rPr>
            <b/>
            <sz val="9"/>
            <color indexed="81"/>
            <rFont val="Tahoma"/>
            <family val="2"/>
            <charset val="186"/>
          </rPr>
          <t>Autorius:</t>
        </r>
        <r>
          <rPr>
            <sz val="9"/>
            <color indexed="81"/>
            <rFont val="Tahoma"/>
            <family val="2"/>
            <charset val="186"/>
          </rPr>
          <t xml:space="preserve">
buvo 2018/06</t>
        </r>
      </text>
    </comment>
    <comment ref="V38" authorId="0" shapeId="0">
      <text>
        <r>
          <rPr>
            <b/>
            <sz val="9"/>
            <color indexed="81"/>
            <rFont val="Tahoma"/>
            <family val="2"/>
            <charset val="186"/>
          </rPr>
          <t>Autorius:</t>
        </r>
        <r>
          <rPr>
            <sz val="9"/>
            <color indexed="81"/>
            <rFont val="Tahoma"/>
            <family val="2"/>
            <charset val="186"/>
          </rPr>
          <t xml:space="preserve">
buvo 2018/08</t>
        </r>
      </text>
    </comment>
    <comment ref="W38" authorId="0" shapeId="0">
      <text>
        <r>
          <rPr>
            <b/>
            <sz val="9"/>
            <color indexed="81"/>
            <rFont val="Tahoma"/>
            <family val="2"/>
            <charset val="186"/>
          </rPr>
          <t>Autorius:</t>
        </r>
        <r>
          <rPr>
            <sz val="9"/>
            <color indexed="81"/>
            <rFont val="Tahoma"/>
            <family val="2"/>
            <charset val="186"/>
          </rPr>
          <t xml:space="preserve">
buvo 2019</t>
        </r>
      </text>
    </comment>
    <comment ref="D5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8" authorId="0" shapeId="0">
      <text>
        <r>
          <rPr>
            <b/>
            <sz val="9"/>
            <color indexed="81"/>
            <rFont val="Tahoma"/>
            <family val="2"/>
            <charset val="186"/>
          </rPr>
          <t>Autorius:</t>
        </r>
        <r>
          <rPr>
            <sz val="9"/>
            <color indexed="81"/>
            <rFont val="Tahoma"/>
            <family val="2"/>
            <charset val="186"/>
          </rPr>
          <t xml:space="preserve">
buvo "m."
</t>
        </r>
      </text>
    </comment>
    <comment ref="O68" authorId="0" shapeId="0">
      <text>
        <r>
          <rPr>
            <b/>
            <sz val="9"/>
            <color indexed="81"/>
            <rFont val="Tahoma"/>
            <family val="2"/>
            <charset val="186"/>
          </rPr>
          <t>Autorius:</t>
        </r>
        <r>
          <rPr>
            <sz val="9"/>
            <color indexed="81"/>
            <rFont val="Tahoma"/>
            <family val="2"/>
            <charset val="186"/>
          </rPr>
          <t xml:space="preserve">
buvo 20 772,98</t>
        </r>
      </text>
    </comment>
    <comment ref="T68" authorId="0" shapeId="0">
      <text>
        <r>
          <rPr>
            <b/>
            <sz val="9"/>
            <color indexed="81"/>
            <rFont val="Tahoma"/>
            <family val="2"/>
            <charset val="186"/>
          </rPr>
          <t>Autorius:</t>
        </r>
        <r>
          <rPr>
            <sz val="9"/>
            <color indexed="81"/>
            <rFont val="Tahoma"/>
            <family val="2"/>
            <charset val="186"/>
          </rPr>
          <t xml:space="preserve">
buvo 2017/07</t>
        </r>
      </text>
    </comment>
    <comment ref="U68" authorId="0" shapeId="0">
      <text>
        <r>
          <rPr>
            <b/>
            <sz val="9"/>
            <color indexed="81"/>
            <rFont val="Tahoma"/>
            <family val="2"/>
            <charset val="186"/>
          </rPr>
          <t>Autorius:</t>
        </r>
        <r>
          <rPr>
            <sz val="9"/>
            <color indexed="81"/>
            <rFont val="Tahoma"/>
            <family val="2"/>
            <charset val="186"/>
          </rPr>
          <t xml:space="preserve">
buvo 2017/09</t>
        </r>
      </text>
    </comment>
    <comment ref="V68" authorId="0" shapeId="0">
      <text>
        <r>
          <rPr>
            <b/>
            <sz val="9"/>
            <color indexed="81"/>
            <rFont val="Tahoma"/>
            <family val="2"/>
            <charset val="186"/>
          </rPr>
          <t>Autorius:</t>
        </r>
        <r>
          <rPr>
            <sz val="9"/>
            <color indexed="81"/>
            <rFont val="Tahoma"/>
            <family val="2"/>
            <charset val="186"/>
          </rPr>
          <t xml:space="preserve">
buvo 2017/12</t>
        </r>
      </text>
    </comment>
    <comment ref="T69" authorId="0" shapeId="0">
      <text>
        <r>
          <rPr>
            <b/>
            <sz val="9"/>
            <color indexed="81"/>
            <rFont val="Tahoma"/>
            <family val="2"/>
            <charset val="186"/>
          </rPr>
          <t>Autorius:</t>
        </r>
        <r>
          <rPr>
            <sz val="9"/>
            <color indexed="81"/>
            <rFont val="Tahoma"/>
            <family val="2"/>
            <charset val="186"/>
          </rPr>
          <t xml:space="preserve">
buvo 2017/07</t>
        </r>
      </text>
    </comment>
    <comment ref="U69" authorId="0" shapeId="0">
      <text>
        <r>
          <rPr>
            <b/>
            <sz val="9"/>
            <color indexed="81"/>
            <rFont val="Tahoma"/>
            <family val="2"/>
            <charset val="186"/>
          </rPr>
          <t>Autorius:</t>
        </r>
        <r>
          <rPr>
            <sz val="9"/>
            <color indexed="81"/>
            <rFont val="Tahoma"/>
            <family val="2"/>
            <charset val="186"/>
          </rPr>
          <t xml:space="preserve">
buvo 2017/09</t>
        </r>
      </text>
    </comment>
    <comment ref="V69" authorId="0" shapeId="0">
      <text>
        <r>
          <rPr>
            <b/>
            <sz val="9"/>
            <color indexed="81"/>
            <rFont val="Tahoma"/>
            <family val="2"/>
            <charset val="186"/>
          </rPr>
          <t>Autorius:</t>
        </r>
        <r>
          <rPr>
            <sz val="9"/>
            <color indexed="81"/>
            <rFont val="Tahoma"/>
            <family val="2"/>
            <charset val="186"/>
          </rPr>
          <t xml:space="preserve">
buvo 2017/12</t>
        </r>
      </text>
    </comment>
    <comment ref="W69" authorId="0" shapeId="0">
      <text>
        <r>
          <rPr>
            <b/>
            <sz val="9"/>
            <color indexed="81"/>
            <rFont val="Tahoma"/>
            <family val="2"/>
            <charset val="186"/>
          </rPr>
          <t>Autorius:</t>
        </r>
        <r>
          <rPr>
            <sz val="9"/>
            <color indexed="81"/>
            <rFont val="Tahoma"/>
            <family val="2"/>
            <charset val="186"/>
          </rPr>
          <t xml:space="preserve">
buvo 2019
</t>
        </r>
      </text>
    </comment>
    <comment ref="AX69" authorId="0" shapeId="0">
      <text>
        <r>
          <rPr>
            <b/>
            <sz val="9"/>
            <color indexed="81"/>
            <rFont val="Tahoma"/>
            <family val="2"/>
            <charset val="186"/>
          </rPr>
          <t>Autorius:</t>
        </r>
        <r>
          <rPr>
            <sz val="9"/>
            <color indexed="81"/>
            <rFont val="Tahoma"/>
            <family val="2"/>
            <charset val="186"/>
          </rPr>
          <t xml:space="preserve">
rodiklio reikšmė nebuvo nurodyta</t>
        </r>
      </text>
    </comment>
    <comment ref="BA69" authorId="0" shapeId="0">
      <text>
        <r>
          <rPr>
            <b/>
            <sz val="9"/>
            <color indexed="81"/>
            <rFont val="Tahoma"/>
            <family val="2"/>
            <charset val="186"/>
          </rPr>
          <t>Autorius:</t>
        </r>
        <r>
          <rPr>
            <sz val="9"/>
            <color indexed="81"/>
            <rFont val="Tahoma"/>
            <family val="2"/>
            <charset val="186"/>
          </rPr>
          <t xml:space="preserve">
rodiklio reikšmė nebuvo nurodyta</t>
        </r>
      </text>
    </comment>
    <comment ref="T70" authorId="0" shapeId="0">
      <text>
        <r>
          <rPr>
            <b/>
            <sz val="9"/>
            <color indexed="81"/>
            <rFont val="Tahoma"/>
            <family val="2"/>
            <charset val="186"/>
          </rPr>
          <t>Autorius:</t>
        </r>
        <r>
          <rPr>
            <sz val="9"/>
            <color indexed="81"/>
            <rFont val="Tahoma"/>
            <family val="2"/>
            <charset val="186"/>
          </rPr>
          <t xml:space="preserve">
buvo 2017/07</t>
        </r>
      </text>
    </comment>
    <comment ref="U70" authorId="0" shapeId="0">
      <text>
        <r>
          <rPr>
            <b/>
            <sz val="9"/>
            <color indexed="81"/>
            <rFont val="Tahoma"/>
            <family val="2"/>
            <charset val="186"/>
          </rPr>
          <t>Autorius:</t>
        </r>
        <r>
          <rPr>
            <sz val="9"/>
            <color indexed="81"/>
            <rFont val="Tahoma"/>
            <family val="2"/>
            <charset val="186"/>
          </rPr>
          <t xml:space="preserve">
buvo 2017/09</t>
        </r>
      </text>
    </comment>
    <comment ref="V70" authorId="0" shapeId="0">
      <text>
        <r>
          <rPr>
            <b/>
            <sz val="9"/>
            <color indexed="81"/>
            <rFont val="Tahoma"/>
            <family val="2"/>
            <charset val="186"/>
          </rPr>
          <t>Autorius:</t>
        </r>
        <r>
          <rPr>
            <sz val="9"/>
            <color indexed="81"/>
            <rFont val="Tahoma"/>
            <family val="2"/>
            <charset val="186"/>
          </rPr>
          <t xml:space="preserve">
buvo 2017/12</t>
        </r>
      </text>
    </comment>
    <comment ref="W70" authorId="0" shapeId="0">
      <text>
        <r>
          <rPr>
            <b/>
            <sz val="9"/>
            <color indexed="81"/>
            <rFont val="Tahoma"/>
            <family val="2"/>
            <charset val="186"/>
          </rPr>
          <t>Autorius:</t>
        </r>
        <r>
          <rPr>
            <sz val="9"/>
            <color indexed="81"/>
            <rFont val="Tahoma"/>
            <family val="2"/>
            <charset val="186"/>
          </rPr>
          <t xml:space="preserve">
buvo 2019</t>
        </r>
      </text>
    </comment>
    <comment ref="AR70" authorId="0" shapeId="0">
      <text>
        <r>
          <rPr>
            <b/>
            <sz val="9"/>
            <color indexed="81"/>
            <rFont val="Tahoma"/>
            <family val="2"/>
            <charset val="186"/>
          </rPr>
          <t>Autorius:</t>
        </r>
        <r>
          <rPr>
            <sz val="9"/>
            <color indexed="81"/>
            <rFont val="Tahoma"/>
            <family val="2"/>
            <charset val="186"/>
          </rPr>
          <t xml:space="preserve">
reikšmė nebuvo nurodyta</t>
        </r>
      </text>
    </comment>
    <comment ref="AX70" authorId="0" shapeId="0">
      <text>
        <r>
          <rPr>
            <b/>
            <sz val="9"/>
            <color indexed="81"/>
            <rFont val="Tahoma"/>
            <family val="2"/>
            <charset val="186"/>
          </rPr>
          <t>Autorius:</t>
        </r>
        <r>
          <rPr>
            <sz val="9"/>
            <color indexed="81"/>
            <rFont val="Tahoma"/>
            <family val="2"/>
            <charset val="186"/>
          </rPr>
          <t xml:space="preserve">
rodiklio reikšmė nebuvo nurodyta</t>
        </r>
      </text>
    </comment>
    <comment ref="BA70" authorId="0" shapeId="0">
      <text>
        <r>
          <rPr>
            <b/>
            <sz val="9"/>
            <color indexed="81"/>
            <rFont val="Tahoma"/>
            <family val="2"/>
            <charset val="186"/>
          </rPr>
          <t>Autorius:</t>
        </r>
        <r>
          <rPr>
            <sz val="9"/>
            <color indexed="81"/>
            <rFont val="Tahoma"/>
            <family val="2"/>
            <charset val="186"/>
          </rPr>
          <t xml:space="preserve">
rodiklio reikšmė nebuvo nurodyta</t>
        </r>
      </text>
    </comment>
    <comment ref="D102"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9" authorId="0" shapeId="0">
      <text>
        <r>
          <rPr>
            <b/>
            <sz val="9"/>
            <color indexed="81"/>
            <rFont val="Tahoma"/>
            <family val="2"/>
            <charset val="186"/>
          </rPr>
          <t>Autorius:</t>
        </r>
        <r>
          <rPr>
            <sz val="9"/>
            <color indexed="81"/>
            <rFont val="Tahoma"/>
            <family val="2"/>
            <charset val="186"/>
          </rPr>
          <t xml:space="preserve">
buvo 921 084,34</t>
        </r>
      </text>
    </comment>
    <comment ref="O119" authorId="0" shapeId="0">
      <text>
        <r>
          <rPr>
            <b/>
            <sz val="9"/>
            <color indexed="81"/>
            <rFont val="Tahoma"/>
            <family val="2"/>
            <charset val="186"/>
          </rPr>
          <t>Autorius:</t>
        </r>
        <r>
          <rPr>
            <sz val="9"/>
            <color indexed="81"/>
            <rFont val="Tahoma"/>
            <family val="2"/>
            <charset val="186"/>
          </rPr>
          <t xml:space="preserve">
buvo 217 313,22</t>
        </r>
      </text>
    </comment>
    <comment ref="S119" authorId="0" shapeId="0">
      <text>
        <r>
          <rPr>
            <b/>
            <sz val="9"/>
            <color indexed="81"/>
            <rFont val="Tahoma"/>
            <family val="2"/>
            <charset val="186"/>
          </rPr>
          <t>Autorius:</t>
        </r>
        <r>
          <rPr>
            <sz val="9"/>
            <color indexed="81"/>
            <rFont val="Tahoma"/>
            <family val="2"/>
            <charset val="186"/>
          </rPr>
          <t xml:space="preserve">
buvo 703 771,12</t>
        </r>
      </text>
    </comment>
    <comment ref="W119" authorId="0" shapeId="0">
      <text>
        <r>
          <rPr>
            <b/>
            <sz val="9"/>
            <color indexed="81"/>
            <rFont val="Tahoma"/>
            <family val="2"/>
            <charset val="186"/>
          </rPr>
          <t>Autorius:</t>
        </r>
        <r>
          <rPr>
            <sz val="9"/>
            <color indexed="81"/>
            <rFont val="Tahoma"/>
            <family val="2"/>
            <charset val="186"/>
          </rPr>
          <t xml:space="preserve">
buvo 2019</t>
        </r>
      </text>
    </comment>
    <comment ref="Y119" authorId="0" shapeId="0">
      <text>
        <r>
          <rPr>
            <b/>
            <sz val="9"/>
            <color indexed="81"/>
            <rFont val="Tahoma"/>
            <family val="2"/>
            <charset val="186"/>
          </rPr>
          <t>Autorius:</t>
        </r>
        <r>
          <rPr>
            <sz val="9"/>
            <color indexed="81"/>
            <rFont val="Tahoma"/>
            <family val="2"/>
            <charset val="186"/>
          </rPr>
          <t xml:space="preserve">
buvo 534 560,06</t>
        </r>
      </text>
    </comment>
    <comment ref="AH125" authorId="0" shapeId="0">
      <text>
        <r>
          <rPr>
            <b/>
            <sz val="9"/>
            <color indexed="81"/>
            <rFont val="Tahoma"/>
            <family val="2"/>
            <charset val="186"/>
          </rPr>
          <t>Autorius:</t>
        </r>
        <r>
          <rPr>
            <sz val="9"/>
            <color indexed="81"/>
            <rFont val="Tahoma"/>
            <family val="2"/>
            <charset val="186"/>
          </rPr>
          <t xml:space="preserve">
įtraukta nauja veikla 20180530</t>
        </r>
      </text>
    </comment>
    <comment ref="AR125"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5"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5"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6"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6"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6"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8" authorId="0" shapeId="0">
      <text>
        <r>
          <rPr>
            <b/>
            <sz val="9"/>
            <color indexed="81"/>
            <rFont val="Tahoma"/>
            <family val="2"/>
            <charset val="186"/>
          </rPr>
          <t>Autorius:</t>
        </r>
        <r>
          <rPr>
            <sz val="9"/>
            <color indexed="81"/>
            <rFont val="Tahoma"/>
            <family val="2"/>
            <charset val="186"/>
          </rPr>
          <t xml:space="preserve">
buvo 1 439 067,07</t>
        </r>
      </text>
    </comment>
    <comment ref="O128" authorId="0" shapeId="0">
      <text>
        <r>
          <rPr>
            <b/>
            <sz val="9"/>
            <color indexed="81"/>
            <rFont val="Tahoma"/>
            <family val="2"/>
            <charset val="186"/>
          </rPr>
          <t>Autorius:</t>
        </r>
        <r>
          <rPr>
            <sz val="9"/>
            <color indexed="81"/>
            <rFont val="Tahoma"/>
            <family val="2"/>
            <charset val="186"/>
          </rPr>
          <t xml:space="preserve">
buvo 215 860,06</t>
        </r>
      </text>
    </comment>
    <comment ref="AR128" authorId="0" shapeId="0">
      <text>
        <r>
          <rPr>
            <b/>
            <sz val="9"/>
            <color indexed="81"/>
            <rFont val="Tahoma"/>
            <family val="2"/>
            <charset val="186"/>
          </rPr>
          <t>Autorius:</t>
        </r>
        <r>
          <rPr>
            <sz val="9"/>
            <color indexed="81"/>
            <rFont val="Tahoma"/>
            <family val="2"/>
            <charset val="186"/>
          </rPr>
          <t xml:space="preserve">
buvo 125,34</t>
        </r>
      </text>
    </comment>
    <comment ref="AR136" authorId="0" shapeId="0">
      <text>
        <r>
          <rPr>
            <b/>
            <sz val="9"/>
            <color indexed="81"/>
            <rFont val="Tahoma"/>
            <family val="2"/>
            <charset val="186"/>
          </rPr>
          <t>Autorius:</t>
        </r>
        <r>
          <rPr>
            <sz val="9"/>
            <color indexed="81"/>
            <rFont val="Tahoma"/>
            <family val="2"/>
            <charset val="186"/>
          </rPr>
          <t xml:space="preserve">
buvo 0,7 ha</t>
        </r>
      </text>
    </comment>
    <comment ref="T137" authorId="0" shapeId="0">
      <text>
        <r>
          <rPr>
            <b/>
            <sz val="9"/>
            <color indexed="81"/>
            <rFont val="Tahoma"/>
            <family val="2"/>
            <charset val="186"/>
          </rPr>
          <t>Autorius:</t>
        </r>
        <r>
          <rPr>
            <sz val="9"/>
            <color indexed="81"/>
            <rFont val="Tahoma"/>
            <family val="2"/>
            <charset val="186"/>
          </rPr>
          <t xml:space="preserve">
pakeista iš 2018/10 pagal PFSA AR</t>
        </r>
      </text>
    </comment>
    <comment ref="AR137" authorId="0" shapeId="0">
      <text>
        <r>
          <rPr>
            <b/>
            <sz val="9"/>
            <color indexed="81"/>
            <rFont val="Tahoma"/>
            <family val="2"/>
            <charset val="186"/>
          </rPr>
          <t>Autorius:</t>
        </r>
        <r>
          <rPr>
            <sz val="9"/>
            <color indexed="81"/>
            <rFont val="Tahoma"/>
            <family val="2"/>
            <charset val="186"/>
          </rPr>
          <t xml:space="preserve">
buvo 7,3 ha</t>
        </r>
      </text>
    </comment>
    <comment ref="T141"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6.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5" authorId="0" shapeId="0">
      <text>
        <r>
          <rPr>
            <b/>
            <sz val="9"/>
            <color indexed="81"/>
            <rFont val="Tahoma"/>
            <family val="2"/>
            <charset val="186"/>
          </rPr>
          <t>Autorius:</t>
        </r>
        <r>
          <rPr>
            <sz val="9"/>
            <color indexed="81"/>
            <rFont val="Tahoma"/>
            <family val="2"/>
            <charset val="186"/>
          </rPr>
          <t xml:space="preserve">
buvo 2,11</t>
        </r>
      </text>
    </comment>
    <comment ref="D3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4" authorId="0" shapeId="0">
      <text>
        <r>
          <rPr>
            <b/>
            <sz val="9"/>
            <color indexed="81"/>
            <rFont val="Tahoma"/>
            <family val="2"/>
            <charset val="186"/>
          </rPr>
          <t>Autorius:</t>
        </r>
        <r>
          <rPr>
            <sz val="9"/>
            <color indexed="81"/>
            <rFont val="Tahoma"/>
            <family val="2"/>
            <charset val="186"/>
          </rPr>
          <t xml:space="preserve">
buvo 100 770,35</t>
        </r>
      </text>
    </comment>
    <comment ref="O34" authorId="0" shapeId="0">
      <text>
        <r>
          <rPr>
            <b/>
            <sz val="9"/>
            <color indexed="81"/>
            <rFont val="Tahoma"/>
            <family val="2"/>
            <charset val="186"/>
          </rPr>
          <t>Autorius:</t>
        </r>
        <r>
          <rPr>
            <sz val="9"/>
            <color indexed="81"/>
            <rFont val="Tahoma"/>
            <family val="2"/>
            <charset val="186"/>
          </rPr>
          <t xml:space="preserve">
buvo 20 280,35</t>
        </r>
      </text>
    </comment>
    <comment ref="U34" authorId="0" shapeId="0">
      <text>
        <r>
          <rPr>
            <b/>
            <sz val="9"/>
            <color indexed="81"/>
            <rFont val="Tahoma"/>
            <family val="2"/>
            <charset val="186"/>
          </rPr>
          <t>Autorius:</t>
        </r>
        <r>
          <rPr>
            <sz val="9"/>
            <color indexed="81"/>
            <rFont val="Tahoma"/>
            <family val="2"/>
            <charset val="186"/>
          </rPr>
          <t xml:space="preserve">
buvo 2018/06</t>
        </r>
      </text>
    </comment>
    <comment ref="V34" authorId="0" shapeId="0">
      <text>
        <r>
          <rPr>
            <b/>
            <sz val="9"/>
            <color indexed="81"/>
            <rFont val="Tahoma"/>
            <family val="2"/>
            <charset val="186"/>
          </rPr>
          <t>Autorius:</t>
        </r>
        <r>
          <rPr>
            <sz val="9"/>
            <color indexed="81"/>
            <rFont val="Tahoma"/>
            <family val="2"/>
            <charset val="186"/>
          </rPr>
          <t xml:space="preserve">
buvo 2018/08</t>
        </r>
      </text>
    </comment>
    <comment ref="W34" authorId="0" shapeId="0">
      <text>
        <r>
          <rPr>
            <b/>
            <sz val="9"/>
            <color indexed="81"/>
            <rFont val="Tahoma"/>
            <family val="2"/>
            <charset val="186"/>
          </rPr>
          <t>Autorius:</t>
        </r>
        <r>
          <rPr>
            <sz val="9"/>
            <color indexed="81"/>
            <rFont val="Tahoma"/>
            <family val="2"/>
            <charset val="186"/>
          </rPr>
          <t xml:space="preserve">
buvo 2019</t>
        </r>
      </text>
    </comment>
    <comment ref="D4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4" authorId="0" shapeId="0">
      <text>
        <r>
          <rPr>
            <b/>
            <sz val="9"/>
            <color indexed="81"/>
            <rFont val="Tahoma"/>
            <family val="2"/>
            <charset val="186"/>
          </rPr>
          <t>Autorius:</t>
        </r>
        <r>
          <rPr>
            <sz val="9"/>
            <color indexed="81"/>
            <rFont val="Tahoma"/>
            <family val="2"/>
            <charset val="186"/>
          </rPr>
          <t xml:space="preserve">
buvo "m."
</t>
        </r>
      </text>
    </comment>
    <comment ref="O64" authorId="0" shapeId="0">
      <text>
        <r>
          <rPr>
            <b/>
            <sz val="9"/>
            <color indexed="81"/>
            <rFont val="Tahoma"/>
            <family val="2"/>
            <charset val="186"/>
          </rPr>
          <t>Autorius:</t>
        </r>
        <r>
          <rPr>
            <sz val="9"/>
            <color indexed="81"/>
            <rFont val="Tahoma"/>
            <family val="2"/>
            <charset val="186"/>
          </rPr>
          <t xml:space="preserve">
buvo 20 772,98</t>
        </r>
      </text>
    </comment>
    <comment ref="T64" authorId="0" shapeId="0">
      <text>
        <r>
          <rPr>
            <b/>
            <sz val="9"/>
            <color indexed="81"/>
            <rFont val="Tahoma"/>
            <family val="2"/>
            <charset val="186"/>
          </rPr>
          <t>Autorius:</t>
        </r>
        <r>
          <rPr>
            <sz val="9"/>
            <color indexed="81"/>
            <rFont val="Tahoma"/>
            <family val="2"/>
            <charset val="186"/>
          </rPr>
          <t xml:space="preserve">
buvo 2017/07</t>
        </r>
      </text>
    </comment>
    <comment ref="U64" authorId="0" shapeId="0">
      <text>
        <r>
          <rPr>
            <b/>
            <sz val="9"/>
            <color indexed="81"/>
            <rFont val="Tahoma"/>
            <family val="2"/>
            <charset val="186"/>
          </rPr>
          <t>Autorius:</t>
        </r>
        <r>
          <rPr>
            <sz val="9"/>
            <color indexed="81"/>
            <rFont val="Tahoma"/>
            <family val="2"/>
            <charset val="186"/>
          </rPr>
          <t xml:space="preserve">
buvo 2017/09</t>
        </r>
      </text>
    </comment>
    <comment ref="V64" authorId="0" shapeId="0">
      <text>
        <r>
          <rPr>
            <b/>
            <sz val="9"/>
            <color indexed="81"/>
            <rFont val="Tahoma"/>
            <family val="2"/>
            <charset val="186"/>
          </rPr>
          <t>Autorius:</t>
        </r>
        <r>
          <rPr>
            <sz val="9"/>
            <color indexed="81"/>
            <rFont val="Tahoma"/>
            <family val="2"/>
            <charset val="186"/>
          </rPr>
          <t xml:space="preserve">
buvo 2017/12</t>
        </r>
      </text>
    </comment>
    <comment ref="T65" authorId="0" shapeId="0">
      <text>
        <r>
          <rPr>
            <b/>
            <sz val="9"/>
            <color indexed="81"/>
            <rFont val="Tahoma"/>
            <family val="2"/>
            <charset val="186"/>
          </rPr>
          <t>Autorius:</t>
        </r>
        <r>
          <rPr>
            <sz val="9"/>
            <color indexed="81"/>
            <rFont val="Tahoma"/>
            <family val="2"/>
            <charset val="186"/>
          </rPr>
          <t xml:space="preserve">
buvo 2017/07</t>
        </r>
      </text>
    </comment>
    <comment ref="U65" authorId="0" shapeId="0">
      <text>
        <r>
          <rPr>
            <b/>
            <sz val="9"/>
            <color indexed="81"/>
            <rFont val="Tahoma"/>
            <family val="2"/>
            <charset val="186"/>
          </rPr>
          <t>Autorius:</t>
        </r>
        <r>
          <rPr>
            <sz val="9"/>
            <color indexed="81"/>
            <rFont val="Tahoma"/>
            <family val="2"/>
            <charset val="186"/>
          </rPr>
          <t xml:space="preserve">
buvo 2017/09</t>
        </r>
      </text>
    </comment>
    <comment ref="V65" authorId="0" shapeId="0">
      <text>
        <r>
          <rPr>
            <b/>
            <sz val="9"/>
            <color indexed="81"/>
            <rFont val="Tahoma"/>
            <family val="2"/>
            <charset val="186"/>
          </rPr>
          <t>Autorius:</t>
        </r>
        <r>
          <rPr>
            <sz val="9"/>
            <color indexed="81"/>
            <rFont val="Tahoma"/>
            <family val="2"/>
            <charset val="186"/>
          </rPr>
          <t xml:space="preserve">
buvo 2017/12</t>
        </r>
      </text>
    </comment>
    <comment ref="W65" authorId="0" shapeId="0">
      <text>
        <r>
          <rPr>
            <b/>
            <sz val="9"/>
            <color indexed="81"/>
            <rFont val="Tahoma"/>
            <family val="2"/>
            <charset val="186"/>
          </rPr>
          <t>Autorius:</t>
        </r>
        <r>
          <rPr>
            <sz val="9"/>
            <color indexed="81"/>
            <rFont val="Tahoma"/>
            <family val="2"/>
            <charset val="186"/>
          </rPr>
          <t xml:space="preserve">
buvo 2019
</t>
        </r>
      </text>
    </comment>
    <comment ref="AX65" authorId="0" shapeId="0">
      <text>
        <r>
          <rPr>
            <b/>
            <sz val="9"/>
            <color indexed="81"/>
            <rFont val="Tahoma"/>
            <family val="2"/>
            <charset val="186"/>
          </rPr>
          <t>Autorius:</t>
        </r>
        <r>
          <rPr>
            <sz val="9"/>
            <color indexed="81"/>
            <rFont val="Tahoma"/>
            <family val="2"/>
            <charset val="186"/>
          </rPr>
          <t xml:space="preserve">
rodiklio reikšmė nebuvo nurodyta</t>
        </r>
      </text>
    </comment>
    <comment ref="BA65" authorId="0" shapeId="0">
      <text>
        <r>
          <rPr>
            <b/>
            <sz val="9"/>
            <color indexed="81"/>
            <rFont val="Tahoma"/>
            <family val="2"/>
            <charset val="186"/>
          </rPr>
          <t>Autorius:</t>
        </r>
        <r>
          <rPr>
            <sz val="9"/>
            <color indexed="81"/>
            <rFont val="Tahoma"/>
            <family val="2"/>
            <charset val="186"/>
          </rPr>
          <t xml:space="preserve">
rodiklio reikšmė nebuvo nurodyta</t>
        </r>
      </text>
    </comment>
    <comment ref="T66" authorId="0" shapeId="0">
      <text>
        <r>
          <rPr>
            <b/>
            <sz val="9"/>
            <color indexed="81"/>
            <rFont val="Tahoma"/>
            <family val="2"/>
            <charset val="186"/>
          </rPr>
          <t>Autorius:</t>
        </r>
        <r>
          <rPr>
            <sz val="9"/>
            <color indexed="81"/>
            <rFont val="Tahoma"/>
            <family val="2"/>
            <charset val="186"/>
          </rPr>
          <t xml:space="preserve">
buvo 2017/07</t>
        </r>
      </text>
    </comment>
    <comment ref="U66" authorId="0" shapeId="0">
      <text>
        <r>
          <rPr>
            <b/>
            <sz val="9"/>
            <color indexed="81"/>
            <rFont val="Tahoma"/>
            <family val="2"/>
            <charset val="186"/>
          </rPr>
          <t>Autorius:</t>
        </r>
        <r>
          <rPr>
            <sz val="9"/>
            <color indexed="81"/>
            <rFont val="Tahoma"/>
            <family val="2"/>
            <charset val="186"/>
          </rPr>
          <t xml:space="preserve">
buvo 2017/09</t>
        </r>
      </text>
    </comment>
    <comment ref="V66" authorId="0" shapeId="0">
      <text>
        <r>
          <rPr>
            <b/>
            <sz val="9"/>
            <color indexed="81"/>
            <rFont val="Tahoma"/>
            <family val="2"/>
            <charset val="186"/>
          </rPr>
          <t>Autorius:</t>
        </r>
        <r>
          <rPr>
            <sz val="9"/>
            <color indexed="81"/>
            <rFont val="Tahoma"/>
            <family val="2"/>
            <charset val="186"/>
          </rPr>
          <t xml:space="preserve">
buvo 2017/12</t>
        </r>
      </text>
    </comment>
    <comment ref="W66" authorId="0" shapeId="0">
      <text>
        <r>
          <rPr>
            <b/>
            <sz val="9"/>
            <color indexed="81"/>
            <rFont val="Tahoma"/>
            <family val="2"/>
            <charset val="186"/>
          </rPr>
          <t>Autorius:</t>
        </r>
        <r>
          <rPr>
            <sz val="9"/>
            <color indexed="81"/>
            <rFont val="Tahoma"/>
            <family val="2"/>
            <charset val="186"/>
          </rPr>
          <t xml:space="preserve">
buvo 2019</t>
        </r>
      </text>
    </comment>
    <comment ref="AR66" authorId="0" shapeId="0">
      <text>
        <r>
          <rPr>
            <b/>
            <sz val="9"/>
            <color indexed="81"/>
            <rFont val="Tahoma"/>
            <family val="2"/>
            <charset val="186"/>
          </rPr>
          <t>Autorius:</t>
        </r>
        <r>
          <rPr>
            <sz val="9"/>
            <color indexed="81"/>
            <rFont val="Tahoma"/>
            <family val="2"/>
            <charset val="186"/>
          </rPr>
          <t xml:space="preserve">
reikšmė nebuvo nurodyta</t>
        </r>
      </text>
    </comment>
    <comment ref="AX66" authorId="0" shapeId="0">
      <text>
        <r>
          <rPr>
            <b/>
            <sz val="9"/>
            <color indexed="81"/>
            <rFont val="Tahoma"/>
            <family val="2"/>
            <charset val="186"/>
          </rPr>
          <t>Autorius:</t>
        </r>
        <r>
          <rPr>
            <sz val="9"/>
            <color indexed="81"/>
            <rFont val="Tahoma"/>
            <family val="2"/>
            <charset val="186"/>
          </rPr>
          <t xml:space="preserve">
rodiklio reikšmė nebuvo nurodyta</t>
        </r>
      </text>
    </comment>
    <comment ref="BA66" authorId="0" shapeId="0">
      <text>
        <r>
          <rPr>
            <b/>
            <sz val="9"/>
            <color indexed="81"/>
            <rFont val="Tahoma"/>
            <family val="2"/>
            <charset val="186"/>
          </rPr>
          <t>Autorius:</t>
        </r>
        <r>
          <rPr>
            <sz val="9"/>
            <color indexed="81"/>
            <rFont val="Tahoma"/>
            <family val="2"/>
            <charset val="186"/>
          </rPr>
          <t xml:space="preserve">
rodiklio reikšmė nebuvo nurodyta</t>
        </r>
      </text>
    </comment>
    <comment ref="D98"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6" authorId="0" shapeId="0">
      <text>
        <r>
          <rPr>
            <b/>
            <sz val="9"/>
            <color indexed="81"/>
            <rFont val="Tahoma"/>
            <family val="2"/>
            <charset val="186"/>
          </rPr>
          <t>Autorius:</t>
        </r>
        <r>
          <rPr>
            <sz val="9"/>
            <color indexed="81"/>
            <rFont val="Tahoma"/>
            <family val="2"/>
            <charset val="186"/>
          </rPr>
          <t xml:space="preserve">
buvo 921 084,34</t>
        </r>
      </text>
    </comment>
    <comment ref="O116" authorId="0" shapeId="0">
      <text>
        <r>
          <rPr>
            <b/>
            <sz val="9"/>
            <color indexed="81"/>
            <rFont val="Tahoma"/>
            <family val="2"/>
            <charset val="186"/>
          </rPr>
          <t>Autorius:</t>
        </r>
        <r>
          <rPr>
            <sz val="9"/>
            <color indexed="81"/>
            <rFont val="Tahoma"/>
            <family val="2"/>
            <charset val="186"/>
          </rPr>
          <t xml:space="preserve">
buvo 217 313,22</t>
        </r>
      </text>
    </comment>
    <comment ref="S116" authorId="0" shapeId="0">
      <text>
        <r>
          <rPr>
            <b/>
            <sz val="9"/>
            <color indexed="81"/>
            <rFont val="Tahoma"/>
            <family val="2"/>
            <charset val="186"/>
          </rPr>
          <t>Autorius:</t>
        </r>
        <r>
          <rPr>
            <sz val="9"/>
            <color indexed="81"/>
            <rFont val="Tahoma"/>
            <family val="2"/>
            <charset val="186"/>
          </rPr>
          <t xml:space="preserve">
buvo 703 771,12</t>
        </r>
      </text>
    </comment>
    <comment ref="W116" authorId="0" shapeId="0">
      <text>
        <r>
          <rPr>
            <b/>
            <sz val="9"/>
            <color indexed="81"/>
            <rFont val="Tahoma"/>
            <family val="2"/>
            <charset val="186"/>
          </rPr>
          <t>Autorius:</t>
        </r>
        <r>
          <rPr>
            <sz val="9"/>
            <color indexed="81"/>
            <rFont val="Tahoma"/>
            <family val="2"/>
            <charset val="186"/>
          </rPr>
          <t xml:space="preserve">
buvo 2019</t>
        </r>
      </text>
    </comment>
    <comment ref="Y116" authorId="0" shapeId="0">
      <text>
        <r>
          <rPr>
            <b/>
            <sz val="9"/>
            <color indexed="81"/>
            <rFont val="Tahoma"/>
            <family val="2"/>
            <charset val="186"/>
          </rPr>
          <t>Autorius:</t>
        </r>
        <r>
          <rPr>
            <sz val="9"/>
            <color indexed="81"/>
            <rFont val="Tahoma"/>
            <family val="2"/>
            <charset val="186"/>
          </rPr>
          <t xml:space="preserve">
buvo 534 560,06</t>
        </r>
      </text>
    </comment>
    <comment ref="AH122" authorId="0" shapeId="0">
      <text>
        <r>
          <rPr>
            <b/>
            <sz val="9"/>
            <color indexed="81"/>
            <rFont val="Tahoma"/>
            <family val="2"/>
            <charset val="186"/>
          </rPr>
          <t>Autorius:</t>
        </r>
        <r>
          <rPr>
            <sz val="9"/>
            <color indexed="81"/>
            <rFont val="Tahoma"/>
            <family val="2"/>
            <charset val="186"/>
          </rPr>
          <t xml:space="preserve">
įtraukta nauja veikla 20180530</t>
        </r>
      </text>
    </comment>
    <comment ref="AR122"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2"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2"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3"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3"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3"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5" authorId="0" shapeId="0">
      <text>
        <r>
          <rPr>
            <b/>
            <sz val="9"/>
            <color indexed="81"/>
            <rFont val="Tahoma"/>
            <family val="2"/>
            <charset val="186"/>
          </rPr>
          <t>Autorius:</t>
        </r>
        <r>
          <rPr>
            <sz val="9"/>
            <color indexed="81"/>
            <rFont val="Tahoma"/>
            <family val="2"/>
            <charset val="186"/>
          </rPr>
          <t xml:space="preserve">
buvo 1 439 067,07</t>
        </r>
      </text>
    </comment>
    <comment ref="O125" authorId="0" shapeId="0">
      <text>
        <r>
          <rPr>
            <b/>
            <sz val="9"/>
            <color indexed="81"/>
            <rFont val="Tahoma"/>
            <family val="2"/>
            <charset val="186"/>
          </rPr>
          <t>Autorius:</t>
        </r>
        <r>
          <rPr>
            <sz val="9"/>
            <color indexed="81"/>
            <rFont val="Tahoma"/>
            <family val="2"/>
            <charset val="186"/>
          </rPr>
          <t xml:space="preserve">
buvo 215 860,06</t>
        </r>
      </text>
    </comment>
    <comment ref="S125" authorId="0" shapeId="0">
      <text>
        <r>
          <rPr>
            <b/>
            <sz val="9"/>
            <color indexed="81"/>
            <rFont val="Tahoma"/>
            <family val="2"/>
            <charset val="186"/>
          </rPr>
          <t>Autorius:</t>
        </r>
        <r>
          <rPr>
            <sz val="9"/>
            <color indexed="81"/>
            <rFont val="Tahoma"/>
            <family val="2"/>
            <charset val="186"/>
          </rPr>
          <t xml:space="preserve">
buvo 1 223 207,01</t>
        </r>
      </text>
    </comment>
    <comment ref="W125" authorId="0" shapeId="0">
      <text>
        <r>
          <rPr>
            <b/>
            <sz val="9"/>
            <color indexed="81"/>
            <rFont val="Tahoma"/>
            <family val="2"/>
            <charset val="186"/>
          </rPr>
          <t>Autorius:</t>
        </r>
        <r>
          <rPr>
            <sz val="9"/>
            <color indexed="81"/>
            <rFont val="Tahoma"/>
            <family val="2"/>
            <charset val="186"/>
          </rPr>
          <t xml:space="preserve">
buvo 2019</t>
        </r>
      </text>
    </comment>
    <comment ref="AR125" authorId="0" shapeId="0">
      <text>
        <r>
          <rPr>
            <b/>
            <sz val="9"/>
            <color indexed="81"/>
            <rFont val="Tahoma"/>
            <family val="2"/>
            <charset val="186"/>
          </rPr>
          <t>Autorius:</t>
        </r>
        <r>
          <rPr>
            <sz val="9"/>
            <color indexed="81"/>
            <rFont val="Tahoma"/>
            <family val="2"/>
            <charset val="186"/>
          </rPr>
          <t xml:space="preserve">
buvo 125,34</t>
        </r>
      </text>
    </comment>
    <comment ref="N133" authorId="0" shapeId="0">
      <text>
        <r>
          <rPr>
            <b/>
            <sz val="9"/>
            <color indexed="81"/>
            <rFont val="Tahoma"/>
            <family val="2"/>
            <charset val="186"/>
          </rPr>
          <t>Autorius:</t>
        </r>
        <r>
          <rPr>
            <sz val="9"/>
            <color indexed="81"/>
            <rFont val="Tahoma"/>
            <family val="2"/>
            <charset val="186"/>
          </rPr>
          <t xml:space="preserve">
283809,34</t>
        </r>
      </text>
    </comment>
    <comment ref="O133" authorId="0" shapeId="0">
      <text>
        <r>
          <rPr>
            <b/>
            <sz val="9"/>
            <color indexed="81"/>
            <rFont val="Tahoma"/>
            <family val="2"/>
            <charset val="186"/>
          </rPr>
          <t>Autorius:</t>
        </r>
        <r>
          <rPr>
            <sz val="9"/>
            <color indexed="81"/>
            <rFont val="Tahoma"/>
            <family val="2"/>
            <charset val="186"/>
          </rPr>
          <t xml:space="preserve">
42571,4</t>
        </r>
      </text>
    </comment>
    <comment ref="S133" authorId="0" shapeId="0">
      <text>
        <r>
          <rPr>
            <b/>
            <sz val="9"/>
            <color indexed="81"/>
            <rFont val="Tahoma"/>
            <family val="2"/>
            <charset val="186"/>
          </rPr>
          <t>Autorius:</t>
        </r>
        <r>
          <rPr>
            <sz val="9"/>
            <color indexed="81"/>
            <rFont val="Tahoma"/>
            <family val="2"/>
            <charset val="186"/>
          </rPr>
          <t xml:space="preserve">
241237,94</t>
        </r>
      </text>
    </comment>
    <comment ref="AR133" authorId="0" shapeId="0">
      <text>
        <r>
          <rPr>
            <b/>
            <sz val="9"/>
            <color indexed="81"/>
            <rFont val="Tahoma"/>
            <family val="2"/>
            <charset val="186"/>
          </rPr>
          <t>Autorius:</t>
        </r>
        <r>
          <rPr>
            <sz val="9"/>
            <color indexed="81"/>
            <rFont val="Tahoma"/>
            <family val="2"/>
            <charset val="186"/>
          </rPr>
          <t xml:space="preserve">
buvo 0,7 ha</t>
        </r>
      </text>
    </comment>
    <comment ref="N134" authorId="0" shapeId="0">
      <text>
        <r>
          <rPr>
            <b/>
            <sz val="9"/>
            <color indexed="81"/>
            <rFont val="Tahoma"/>
            <family val="2"/>
            <charset val="186"/>
          </rPr>
          <t>Autorius:</t>
        </r>
        <r>
          <rPr>
            <sz val="9"/>
            <color indexed="81"/>
            <rFont val="Tahoma"/>
            <family val="2"/>
            <charset val="186"/>
          </rPr>
          <t xml:space="preserve">
690477,56</t>
        </r>
      </text>
    </comment>
    <comment ref="O134" authorId="0" shapeId="0">
      <text>
        <r>
          <rPr>
            <b/>
            <sz val="9"/>
            <color indexed="81"/>
            <rFont val="Tahoma"/>
            <family val="2"/>
            <charset val="186"/>
          </rPr>
          <t>Autorius:</t>
        </r>
        <r>
          <rPr>
            <sz val="9"/>
            <color indexed="81"/>
            <rFont val="Tahoma"/>
            <family val="2"/>
            <charset val="186"/>
          </rPr>
          <t xml:space="preserve">
103571,63</t>
        </r>
      </text>
    </comment>
    <comment ref="S134" authorId="0" shapeId="0">
      <text>
        <r>
          <rPr>
            <b/>
            <sz val="9"/>
            <color indexed="81"/>
            <rFont val="Tahoma"/>
            <family val="2"/>
            <charset val="186"/>
          </rPr>
          <t>Autorius:</t>
        </r>
        <r>
          <rPr>
            <sz val="9"/>
            <color indexed="81"/>
            <rFont val="Tahoma"/>
            <family val="2"/>
            <charset val="186"/>
          </rPr>
          <t xml:space="preserve">
586905,93</t>
        </r>
      </text>
    </comment>
    <comment ref="T134" authorId="0" shapeId="0">
      <text>
        <r>
          <rPr>
            <b/>
            <sz val="9"/>
            <color indexed="81"/>
            <rFont val="Tahoma"/>
            <family val="2"/>
            <charset val="186"/>
          </rPr>
          <t>Autorius:</t>
        </r>
        <r>
          <rPr>
            <sz val="9"/>
            <color indexed="81"/>
            <rFont val="Tahoma"/>
            <family val="2"/>
            <charset val="186"/>
          </rPr>
          <t xml:space="preserve">
pakeista iš 2018/10 pagal PFSA AR</t>
        </r>
      </text>
    </comment>
    <comment ref="AR134" authorId="0" shapeId="0">
      <text>
        <r>
          <rPr>
            <b/>
            <sz val="9"/>
            <color indexed="81"/>
            <rFont val="Tahoma"/>
            <family val="2"/>
            <charset val="186"/>
          </rPr>
          <t>Autorius:</t>
        </r>
        <r>
          <rPr>
            <sz val="9"/>
            <color indexed="81"/>
            <rFont val="Tahoma"/>
            <family val="2"/>
            <charset val="186"/>
          </rPr>
          <t xml:space="preserve">
buvo 7,3 ha</t>
        </r>
      </text>
    </comment>
    <comment ref="T138"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sharedStrings.xml><?xml version="1.0" encoding="utf-8"?>
<sst xmlns="http://schemas.openxmlformats.org/spreadsheetml/2006/main" count="11873" uniqueCount="1258">
  <si>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</si>
  <si>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</si>
  <si>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</si>
  <si>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</si>
  <si>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</si>
  <si>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</si>
  <si>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</si>
  <si>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</si>
  <si>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</si>
  <si>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</si>
  <si>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</si>
  <si>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</si>
  <si>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</si>
  <si>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</si>
  <si>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</si>
  <si>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</si>
  <si>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</si>
  <si>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</si>
  <si>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</si>
  <si>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</si>
  <si>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</si>
  <si>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</si>
  <si>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</si>
  <si>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</si>
  <si>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</si>
  <si>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</si>
  <si>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</si>
  <si>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</si>
  <si>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</si>
  <si>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</si>
  <si>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</si>
  <si>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</si>
  <si>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</si>
  <si>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</si>
  <si>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</si>
  <si>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</si>
  <si>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</si>
  <si>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</si>
  <si>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</si>
  <si>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</si>
  <si>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</si>
  <si>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</si>
  <si>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</si>
  <si>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</si>
  <si>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</si>
  <si>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</si>
  <si>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</si>
  <si>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</si>
  <si>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</si>
  <si>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</si>
  <si>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</si>
  <si>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</si>
  <si>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</si>
  <si>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</si>
  <si>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</si>
  <si>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</si>
  <si>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</si>
  <si>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</si>
  <si>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</si>
  <si>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</si>
  <si>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</si>
  <si>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</si>
  <si>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</si>
  <si>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</si>
  <si>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</si>
  <si>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</si>
  <si>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</si>
  <si>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</si>
  <si>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Finansavimas iš ES investicijų ar kitų tarptautinių finansavimo šaltinių</t>
  </si>
  <si>
    <t>Kodas (I)</t>
  </si>
  <si>
    <t>Kodas (II)</t>
  </si>
  <si>
    <t>Kodas (III)</t>
  </si>
  <si>
    <t>Kodas (IV)</t>
  </si>
  <si>
    <t>Kodas (V)</t>
  </si>
  <si>
    <t>Kodas (VI)</t>
  </si>
  <si>
    <t>2016 m.</t>
  </si>
  <si>
    <t>2017 m.</t>
  </si>
  <si>
    <t>2018 m.</t>
  </si>
  <si>
    <t>2019 m.</t>
  </si>
  <si>
    <t>2020 m.</t>
  </si>
  <si>
    <t>Nr.</t>
  </si>
  <si>
    <t>Iš viso</t>
  </si>
  <si>
    <t>ES lėšos</t>
  </si>
  <si>
    <t>1.1</t>
  </si>
  <si>
    <t/>
  </si>
  <si>
    <t>1.1.1</t>
  </si>
  <si>
    <t>1.1.1.1</t>
  </si>
  <si>
    <t>1.1.1.2</t>
  </si>
  <si>
    <t>1.1.1.3</t>
  </si>
  <si>
    <t>1.1.1.4</t>
  </si>
  <si>
    <t>1.1.2.1</t>
  </si>
  <si>
    <t>2.</t>
  </si>
  <si>
    <t>2.1.1.1</t>
  </si>
  <si>
    <t>2.1.1.2</t>
  </si>
  <si>
    <t>2.1.1.3</t>
  </si>
  <si>
    <t>2.1.2.1</t>
  </si>
  <si>
    <t>2.1.2.2</t>
  </si>
  <si>
    <t>2.1.2.3</t>
  </si>
  <si>
    <t>2.1.3.1</t>
  </si>
  <si>
    <t>2.1.3.2</t>
  </si>
  <si>
    <t>Požymiai</t>
  </si>
  <si>
    <t>Lėšų poreikis ir finansavimo šaltiniai (Eur)</t>
  </si>
  <si>
    <t>Projekto etapai</t>
  </si>
  <si>
    <t>Projektas</t>
  </si>
  <si>
    <t>Pareiškėjas</t>
  </si>
  <si>
    <t>Iš viso:</t>
  </si>
  <si>
    <t>Savivaldybės biudžetas</t>
  </si>
  <si>
    <t>Valstybės biudžetas</t>
  </si>
  <si>
    <t>Privačios lėšos</t>
  </si>
  <si>
    <t>Kitos viešosios lėšos</t>
  </si>
  <si>
    <t>Projekto užbaigimas (metai)</t>
  </si>
  <si>
    <t>1.1.1.1.1</t>
  </si>
  <si>
    <t>V</t>
  </si>
  <si>
    <t>ITI</t>
  </si>
  <si>
    <t>1.1.1.2.2</t>
  </si>
  <si>
    <t>VRM</t>
  </si>
  <si>
    <t>R</t>
  </si>
  <si>
    <t>1.1.1.3.1</t>
  </si>
  <si>
    <t>10.1.3-ESFA-R-920</t>
  </si>
  <si>
    <t>KM</t>
  </si>
  <si>
    <t>08.2.1-CPVA-R-908</t>
  </si>
  <si>
    <t>05.4.1-CPVA-R-302</t>
  </si>
  <si>
    <t>AM</t>
  </si>
  <si>
    <t>ŽŪM</t>
  </si>
  <si>
    <t>07.1.1-CPVA-R-305</t>
  </si>
  <si>
    <t>ŪM</t>
  </si>
  <si>
    <t>05.4.1-LVPA-R-821</t>
  </si>
  <si>
    <t>2.1.1.1.1</t>
  </si>
  <si>
    <t>2.1.1.1.2</t>
  </si>
  <si>
    <t>2.1.1.1.3</t>
  </si>
  <si>
    <t>2.1.1.1.4</t>
  </si>
  <si>
    <t>SM</t>
  </si>
  <si>
    <t>06.2.1-TID-R-511</t>
  </si>
  <si>
    <t>04.5.1-TID-R-518</t>
  </si>
  <si>
    <t>04.5.1-TID-V-513</t>
  </si>
  <si>
    <t>04.5.1-TID-R-514</t>
  </si>
  <si>
    <t>2.1.1.2.1</t>
  </si>
  <si>
    <t>05.3.2-APVA-R-014</t>
  </si>
  <si>
    <t>2.1.1.2.2</t>
  </si>
  <si>
    <t>2.1.1.2.3</t>
  </si>
  <si>
    <t>2.1.1.2.4</t>
  </si>
  <si>
    <t>05.1.1-APVA-R-007</t>
  </si>
  <si>
    <t>2.1.1.3.1</t>
  </si>
  <si>
    <t>2.1.1.3.2</t>
  </si>
  <si>
    <t>05.2.1-APVA-R-008</t>
  </si>
  <si>
    <t>2.1.2.1.1</t>
  </si>
  <si>
    <t>2.1.2.3.1</t>
  </si>
  <si>
    <t>2.1.2.3.2</t>
  </si>
  <si>
    <t>2.1.3.1.1</t>
  </si>
  <si>
    <t>ŠMM</t>
  </si>
  <si>
    <t>09.1.3-CPVA-R-705</t>
  </si>
  <si>
    <t>2.1.3.1.2</t>
  </si>
  <si>
    <t>2.1.3.1.3</t>
  </si>
  <si>
    <t>2.1.3.1.4</t>
  </si>
  <si>
    <t>2.1.3.2.1</t>
  </si>
  <si>
    <t>SADM</t>
  </si>
  <si>
    <t>2.1.3.2.2</t>
  </si>
  <si>
    <t>2.1.3.2.3</t>
  </si>
  <si>
    <t>2.1.3.2.4</t>
  </si>
  <si>
    <t>Priemonė: Socialinio būsto fondo plėtra</t>
  </si>
  <si>
    <t>08.1.2-CPVA-R-408</t>
  </si>
  <si>
    <t>09.1.3-CPVA-R-725</t>
  </si>
  <si>
    <t>09.1.3-CPVA-R-724</t>
  </si>
  <si>
    <t>SAM</t>
  </si>
  <si>
    <t>08.4.2-ESFA-R-630</t>
  </si>
  <si>
    <t>UAB InMedica</t>
  </si>
  <si>
    <t>08.1.3-CPVA-R-609</t>
  </si>
  <si>
    <t>Produkto vertinimo kriterijus (I) (pavadinimas)</t>
  </si>
  <si>
    <t>Produkto vertinimo kriterijus (II) (pavadinimas)</t>
  </si>
  <si>
    <t>Produkto vertinimo kriterijus (III) (pavadinimas)</t>
  </si>
  <si>
    <t>Produkto vertinimo kriterijus (IV) (pavadinimas)</t>
  </si>
  <si>
    <t>Produkto vertinimo kriterijus (V) (pavadinimas)</t>
  </si>
  <si>
    <t>P.B.238</t>
  </si>
  <si>
    <t>P.B.239</t>
  </si>
  <si>
    <t>P.N.304</t>
  </si>
  <si>
    <t>P.S.364</t>
  </si>
  <si>
    <t>P.S.365</t>
  </si>
  <si>
    <t>P.S.335</t>
  </si>
  <si>
    <t>P.B.209</t>
  </si>
  <si>
    <t>R.N.091</t>
  </si>
  <si>
    <t>P.S.338</t>
  </si>
  <si>
    <t>Išsaugoti, sutvarkyti ar atkurti įvairaus teritorinio lygmens kraštovaizdžio arealai (skaičius)</t>
  </si>
  <si>
    <t>P.N.093</t>
  </si>
  <si>
    <t>P.N.094</t>
  </si>
  <si>
    <t>Įrengti ženklinimo infrastruktūros objektai</t>
  </si>
  <si>
    <t>P.B.214</t>
  </si>
  <si>
    <t>P.S.342</t>
  </si>
  <si>
    <t>Įdiegtos saugų eismą gerinančios ir aplinkosaugos priemonės</t>
  </si>
  <si>
    <t>P.N.508</t>
  </si>
  <si>
    <t>P.S.321</t>
  </si>
  <si>
    <t>P.S.322</t>
  </si>
  <si>
    <t xml:space="preserve">04.5.1-TID-R-516 </t>
  </si>
  <si>
    <t>Įsigytos naujos ekologiškos viešojo transporto priemonės</t>
  </si>
  <si>
    <t>P.S.323</t>
  </si>
  <si>
    <t>P.S.324</t>
  </si>
  <si>
    <t>Įdiegtos intelektinės transporto sistemos</t>
  </si>
  <si>
    <t>P.N.507</t>
  </si>
  <si>
    <t>Parengti darnaus judumo mieste planai</t>
  </si>
  <si>
    <t>P.N.051</t>
  </si>
  <si>
    <t>P.N.053</t>
  </si>
  <si>
    <t>P.N.054</t>
  </si>
  <si>
    <t>P.S.333</t>
  </si>
  <si>
    <t>P.N.050</t>
  </si>
  <si>
    <t>P.S.328</t>
  </si>
  <si>
    <t>Lietaus nuotėkio plotas, iš kurio surenkamam paviršiniam (lietaus) vandeniui tvarkyti, įrengta ir (ar) rekonstruota infrastruktūra (ha)</t>
  </si>
  <si>
    <t>P.N.028</t>
  </si>
  <si>
    <t>P.S.329</t>
  </si>
  <si>
    <t>P.S.380</t>
  </si>
  <si>
    <t>Pagal veiksmų programą ERPF lėšomis sukurtos naujos ikimokyklinio ir priešmokyklinio ugdymo vietos</t>
  </si>
  <si>
    <t>P.N.717</t>
  </si>
  <si>
    <t>Pagal veiksmų programą ERPF lėšomis atnaujintos ikimokyklinio ir priešmokyklinio ugdymo mokyklos</t>
  </si>
  <si>
    <t>P.N.743</t>
  </si>
  <si>
    <t>Pagal veiksmų programą ERPF lėšomis atnaujintos ikimokyklinio ir/ar priešmokyklinio ugdymo grupės</t>
  </si>
  <si>
    <t>P.S.361</t>
  </si>
  <si>
    <t>R.N.403</t>
  </si>
  <si>
    <t>R.N.404</t>
  </si>
  <si>
    <t>P.S.362</t>
  </si>
  <si>
    <t>P.B.235</t>
  </si>
  <si>
    <t>P.N.723</t>
  </si>
  <si>
    <t>P.N.722</t>
  </si>
  <si>
    <t>P.S.372</t>
  </si>
  <si>
    <t>Tikslinių grupių asmenys, kurie dalyvavo informavimo, švietimo ir mokymo renginiuose bei sveikatos raštingumą didinančiose veiklose</t>
  </si>
  <si>
    <t>P.N.671</t>
  </si>
  <si>
    <t>Modernizuoti savivaldybių visuomenės sveikatos biurai</t>
  </si>
  <si>
    <t>P.B.236</t>
  </si>
  <si>
    <t>P.S.363</t>
  </si>
  <si>
    <t>Kodas</t>
  </si>
  <si>
    <t>Gyventojai, kuriems teikiamos nuotekų valymo paslaugos naujai pastatytais ir (arba) rekonstruotais nuotekų valymo įrenginiais (GE)</t>
  </si>
  <si>
    <t>Inventorizuota neapskaityto paviršinių nuotekų nuotakyno dalis (proc.)</t>
  </si>
  <si>
    <t>P.N.092</t>
  </si>
  <si>
    <t>P.N.817</t>
  </si>
  <si>
    <t>Modernizuoti kultūros infrastruktūros objektai (vnt.)</t>
  </si>
  <si>
    <t>Įrengtų naujų dviračių ir / ar pėsčiųjų takų ir / ar trasų ilgis (km)</t>
  </si>
  <si>
    <t>Bendras rekonstruotų arba atnaujintų kelių ilgis (km)</t>
  </si>
  <si>
    <t>Bendras naujai nutiestų kelių ilgis (km)</t>
  </si>
  <si>
    <t>Viešojo valdymo institucijos, pagal veiksmų programą ESF lėšomis įgyvendinusios paslaugų ir (ar) aptarnavimo kokybei gerinti skirtas priemones</t>
  </si>
  <si>
    <t>Parengtos piliečių chartijos</t>
  </si>
  <si>
    <t>P.N.604</t>
  </si>
  <si>
    <t xml:space="preserve">Vandentvarka (esamų geriamo vandens ir nuotekų tinklų modernizavimas) </t>
  </si>
  <si>
    <t>Vandentvarka (naujų tinklų įrengimas)</t>
  </si>
  <si>
    <t>Lietaus nuotekų sistemų modernizavimas ir plėtra</t>
  </si>
  <si>
    <t>Viešojo transporto priemonių įsigijimas</t>
  </si>
  <si>
    <t>Vietinės reikšmės keliai ir gatvės (rekonstrukcija)</t>
  </si>
  <si>
    <t>Intelektinės transporto sistemos</t>
  </si>
  <si>
    <t>Bendrojo lavinimo mokyklų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</si>
  <si>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</si>
  <si>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</si>
  <si>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</si>
  <si>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</si>
  <si>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</si>
  <si>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</si>
  <si>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</si>
  <si>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(pastatai ir statiniai): kultūros objektai</t>
  </si>
  <si>
    <t>Kitos viešosios infrastruktūros modernizavimas (pastatai ir statiniai): bendruomenės, nevyriausybinių organizacijų veiklai pritaikomi pastatai</t>
  </si>
  <si>
    <t>Kraštovaizdžio tvarkymas (kraštovaizdžio etalonai, pažeistos teritorijos ir pan.)</t>
  </si>
  <si>
    <t>Viešoji turizmo infrastruktūra</t>
  </si>
  <si>
    <t>Kultūros paveldo objektų sutvarkymas ir pritaikymas</t>
  </si>
  <si>
    <t>Sveikatos paslaugų plėtra (ne infrastruktūra)</t>
  </si>
  <si>
    <t>Viešojo valdymo tobulinimas</t>
  </si>
  <si>
    <t>Kita (nepriskirta kitoms grupėms)</t>
  </si>
  <si>
    <t>Projekto kodas SFMIS</t>
  </si>
  <si>
    <t>Tikslas. Mažinti išsivystymo skirtumus regiono viduje, skatinti ūkinės veiklos įvairovę mieste ir kaime, didinti ekonomikos augimą.</t>
  </si>
  <si>
    <t>Uždavinys. Vystyti tikslines teritorijas, padidinti ūkinės veiklos įvairovę, pagerinti sukurtų darbo vietų pasiekiamumą.</t>
  </si>
  <si>
    <t>Priemonė: Kaimo (1-6 tūkst. Gyventojų) gyvenamųjų vietovių atnaujinimas</t>
  </si>
  <si>
    <t>R089908-293034-1125</t>
  </si>
  <si>
    <t>08.2.1-CPVA-R-908-71-0004</t>
  </si>
  <si>
    <t>Šilalės rajono Kvėdarnos gyvenamosios vietovės atnaujinimas</t>
  </si>
  <si>
    <t>ŠRSA</t>
  </si>
  <si>
    <t>Kvėdarna</t>
  </si>
  <si>
    <t>1.1.1.1.2</t>
  </si>
  <si>
    <t>R089908-293000-1126</t>
  </si>
  <si>
    <t>08.2.1-CPVA-R-908-71-0002</t>
  </si>
  <si>
    <t>Skaudvilės miesto infrastruktūros sutvarkymas</t>
  </si>
  <si>
    <t>TRSA</t>
  </si>
  <si>
    <t>Skaudvilė</t>
  </si>
  <si>
    <t>Priemonė: Miestų kompleksinė plėtra</t>
  </si>
  <si>
    <t xml:space="preserve"> </t>
  </si>
  <si>
    <t>1.1.1.2.1</t>
  </si>
  <si>
    <t>R089905-290000-1128</t>
  </si>
  <si>
    <t>07.1.1-CPVA-R-905-71-0002</t>
  </si>
  <si>
    <t>Pagėgių miesto Turgaus aikštės įrengimas ir prieigų sutvarkymas</t>
  </si>
  <si>
    <t>PSA</t>
  </si>
  <si>
    <t>Pagėgiai</t>
  </si>
  <si>
    <t xml:space="preserve">07.1.1-CPVA-R-905 </t>
  </si>
  <si>
    <t>R089905-280000-1129</t>
  </si>
  <si>
    <t>07.1.1-CPVA-R-905-71-0001</t>
  </si>
  <si>
    <t>Apleistos teritorijos už Kultūros centro Pagėgių mieste konversija ir pritaikymas rekreaciniams, poilsio ir sveikatinimo poreikiams</t>
  </si>
  <si>
    <t>Priemonė: Pereinamojo laikotarpio tikslinių teritorijų vystymas. I</t>
  </si>
  <si>
    <t>R089902-340000-1131</t>
  </si>
  <si>
    <t>07.1.1-CPVA-V-902-01-0005</t>
  </si>
  <si>
    <t>Apleistos teritorijos Tauragės miesto  buvusiame kariniame miestelyje viešųjų pastatų sutvarkymas ir pritaikymas bendruomenės poreikiams</t>
  </si>
  <si>
    <t>Tauragės miestas</t>
  </si>
  <si>
    <t xml:space="preserve">07.1.1-CPVA-V-902 </t>
  </si>
  <si>
    <t>Priemonė: Pereinamojo laikotarpio tikslinių teritorijų vystymas. II</t>
  </si>
  <si>
    <t>1.1.1.4.1</t>
  </si>
  <si>
    <t>R089903-300000-1133</t>
  </si>
  <si>
    <t>07.1.1-CPVA-R-903-71-0001</t>
  </si>
  <si>
    <t>Gyvenamųjų namų kvartalų kompleksinis sutvarkymas Jurbarko mieste</t>
  </si>
  <si>
    <t>JRSA</t>
  </si>
  <si>
    <t>Jurbarkas</t>
  </si>
  <si>
    <t xml:space="preserve">07.1.1-CPVA-R-903 </t>
  </si>
  <si>
    <t>1.1.2.</t>
  </si>
  <si>
    <t>Uždavinys. Mažinti atskirtį tarp miesto ir kaimo, remti kompleksišką kaimo atnaujinimą ir plėtrą,  gerinti kaimo gyvenamąją aplinką, didinti gyventojų užimtumą ir saugumą.</t>
  </si>
  <si>
    <t>Priemonė: Pagrindinės paslaugos ir kaimų atnaujinimas kaimo vietovėse</t>
  </si>
  <si>
    <t>JRSA, PSA, ŠRSA, TRSA</t>
  </si>
  <si>
    <t>Tauragės regionas</t>
  </si>
  <si>
    <t>7.2</t>
  </si>
  <si>
    <t>1.2.</t>
  </si>
  <si>
    <t>Tikslas. Pagerinti sąlygas investicijų pritraukimui, sudaryti palankią aplinką verslui vystytis, ekonominės veiklos efektyvumui didinti.</t>
  </si>
  <si>
    <t>1.2.1.</t>
  </si>
  <si>
    <t>Uždavinys. Tobulinti susisiekimo sistemas regione, vystyti ekologiškai darnią transporto infrastruktūrą, padidinti darbo jėgos judumą, gerinti eismo saugumą.</t>
  </si>
  <si>
    <t>1.2.1.1</t>
  </si>
  <si>
    <t>Priemonė: Vietinių kelių techninių parametrų ir eismo saugos gerinimas</t>
  </si>
  <si>
    <t>1.2.1.1.1</t>
  </si>
  <si>
    <t>R085511-190000-1139</t>
  </si>
  <si>
    <t>06.2.1-TID-R-511-71-0002</t>
  </si>
  <si>
    <t>Eismo saugumo priemonių diegimas Šilalės mieste ir rajono gyvenvietėse</t>
  </si>
  <si>
    <t>Šilalės r.</t>
  </si>
  <si>
    <t>1.2.1.1.2</t>
  </si>
  <si>
    <t>R085511-120000-1140</t>
  </si>
  <si>
    <t>06.2.1-TID-R-511-71-0004</t>
  </si>
  <si>
    <t>Jaunimo ir Rambyno gatvių Pagėgiuose infrastruktūros sutvarkymas</t>
  </si>
  <si>
    <t>Pagėgių miestas</t>
  </si>
  <si>
    <t>1.2.1.1.3</t>
  </si>
  <si>
    <t>R085511-120000-1141</t>
  </si>
  <si>
    <t>06.2.1-TID-R-511-71-0003</t>
  </si>
  <si>
    <t>A. Giedraičio-Giedriaus gatvės rekonstravimas Jurbarko mieste</t>
  </si>
  <si>
    <t>Jurbarko miestas</t>
  </si>
  <si>
    <t>1.2.1.1.4</t>
  </si>
  <si>
    <t>R085511-190000-1142</t>
  </si>
  <si>
    <t>Eismo saugos priemonių diegimas Jurbarko miesto Lauko gatvėje</t>
  </si>
  <si>
    <t>1.2.1.1.5</t>
  </si>
  <si>
    <t>R085511-120000-1143</t>
  </si>
  <si>
    <t>06.2.1-TID-R-511-71-0001</t>
  </si>
  <si>
    <t>Tauragės miesto gatvių rekonstrukcija (Žemaitės, Smėlynų g. ir Smėlynų skg.)</t>
  </si>
  <si>
    <t>1.2.1.2</t>
  </si>
  <si>
    <t>Priemonė: Darnaus judumo priemonių diegimas</t>
  </si>
  <si>
    <t>1.2.1.2.1</t>
  </si>
  <si>
    <t>R085514-190000-1145</t>
  </si>
  <si>
    <t>Darnaus judumo priemonių diegimas Tauragės mieste</t>
  </si>
  <si>
    <t>1.2.1.2.2</t>
  </si>
  <si>
    <t>R085513-500000-1146</t>
  </si>
  <si>
    <t>04.5.1-TID-V-513-01-0004</t>
  </si>
  <si>
    <t>Darnaus judumo Tauragės mieste plano rengimas</t>
  </si>
  <si>
    <t>1.2.1.3</t>
  </si>
  <si>
    <t>Priemonė: Pėsčiųjų ir dviračių takų rekonstrukcija ir plėtra</t>
  </si>
  <si>
    <t>1.2.1.3.1</t>
  </si>
  <si>
    <t>R085516-190000-1148</t>
  </si>
  <si>
    <t>04.5.1-TID-R-516-71-0003</t>
  </si>
  <si>
    <t>Pėsčiųjų tako Vytauto Didžiojo gatvėje  Šilalės m. rekonstrukcija</t>
  </si>
  <si>
    <t>Šilalė</t>
  </si>
  <si>
    <t>1.2.1.3.2</t>
  </si>
  <si>
    <t>R085516-190000-1149</t>
  </si>
  <si>
    <t>04.5.1-TID-R-516-71-0002</t>
  </si>
  <si>
    <t>Pėsčiųjų ir dviračių takų įrengimas prie Jankaus gatvės Pagėgiuose</t>
  </si>
  <si>
    <t>1.2.1.3.3</t>
  </si>
  <si>
    <t>R085516-190000-1150</t>
  </si>
  <si>
    <t>Pėsčiųjų ir dviračių tako įrengimas Jurbarko miesto Barkūnų gatvėje</t>
  </si>
  <si>
    <t>1.2.1.3.4</t>
  </si>
  <si>
    <t>R085516-190000-1151</t>
  </si>
  <si>
    <t>04.5.1-TID-R-516-71-0001</t>
  </si>
  <si>
    <t>Pėsčiųjų ir dviračių tako įrengimas iki Norkaičių gyvenvietės</t>
  </si>
  <si>
    <t>Tauragės rajonas</t>
  </si>
  <si>
    <t>1.2.1.4</t>
  </si>
  <si>
    <t>Priemonė: Vietinio susisiekimo viešojo transporto priemonių parko atnaujinimas</t>
  </si>
  <si>
    <t>1.2.1.4.1</t>
  </si>
  <si>
    <t>R085518-100000-1153</t>
  </si>
  <si>
    <t>04.5.1-TID-R-518-71-0001</t>
  </si>
  <si>
    <t>Tauragės miesto viešojo susisiekimo parko transporto priemonių atnaujinimas</t>
  </si>
  <si>
    <t>1.2.2.</t>
  </si>
  <si>
    <t>Uždavinys. Modernizuoti kultūros įstaigų fizinę ir informacinę infrastruktūrą, kultūros paslaugoms pritaikyti  kultūros paveldo objektus ir netradicines erdves,  didinti paslaugų prieinamumą.</t>
  </si>
  <si>
    <t>1.2.2.1</t>
  </si>
  <si>
    <t>Priemonė: Modernizuoti savivaldybių kultūros infrastruktūrą</t>
  </si>
  <si>
    <t>1.2.2.1.1</t>
  </si>
  <si>
    <t>R083305-330000-1156</t>
  </si>
  <si>
    <t>07.1.1-CPVA-R-305-71-0002</t>
  </si>
  <si>
    <t>Tauragės krašto muziejaus modernizavimas</t>
  </si>
  <si>
    <t>1.2.2.1.2</t>
  </si>
  <si>
    <t>R083305-330000-1157</t>
  </si>
  <si>
    <t>07.1.1-CPVA-R-305-71-0001</t>
  </si>
  <si>
    <t>Jurbarko kultūros centro modernizavimas</t>
  </si>
  <si>
    <t>1.2.2.2</t>
  </si>
  <si>
    <t>Priemonė: Aktualizuoti savivaldybių kultūros paveldo objektus</t>
  </si>
  <si>
    <t>1.2.2.2.1</t>
  </si>
  <si>
    <t>R083302-440000-1159</t>
  </si>
  <si>
    <t>05.4.1-CPVA-R-302-71-0001</t>
  </si>
  <si>
    <t>Tauragės pilies rūsio kultūros paveldo savybių išsaugojimas ir pritaikymas bendruomeniniams poreikiams</t>
  </si>
  <si>
    <t>1.2.2.2.2</t>
  </si>
  <si>
    <t>R083302-440000-1160</t>
  </si>
  <si>
    <t>05.4.1-CPVA-R-302-71-0004</t>
  </si>
  <si>
    <t>Požerės Kristaus Atsimainymo bažnyčios komplekso aktualizavimas vietos bendruomenės poreikiams</t>
  </si>
  <si>
    <t>Požerės k.</t>
  </si>
  <si>
    <t>1.2.2.2.3</t>
  </si>
  <si>
    <t>R083302-440000-1161</t>
  </si>
  <si>
    <t>05.4.1-CPVA-R-302-71-0003</t>
  </si>
  <si>
    <t>Buvusio Kristijono Donelaičio gimnazijos pastato Vilniaus g. 46, Pagėgiai, aktų salės ir vidaus laiptų paveldosaugos vertingųjų savybių sutvarkymas</t>
  </si>
  <si>
    <t>1.2.2.2.4</t>
  </si>
  <si>
    <t>R083302-440000-1162</t>
  </si>
  <si>
    <t>05.4.1-CPVA-R-302-71-0005</t>
  </si>
  <si>
    <t>Mažosios Lietuvos Jurbarko krašto kultūros centro aktualizavimas</t>
  </si>
  <si>
    <t>Jurbarko rajonas</t>
  </si>
  <si>
    <t>1.2.3.</t>
  </si>
  <si>
    <t xml:space="preserve">Uždavinys. Vykdyti informacines marketingo priemones, skatinančias viešąsias ir privačias investicijas  į rekreacijos ir turizmo sistemos plėtrą, gerinti turizmo įvaizdį ir didinti paslaugų prieinamumą.  </t>
  </si>
  <si>
    <t>1.2.3.1</t>
  </si>
  <si>
    <t>Priemonė: Savivaldybes jungiančių turizmo trasų ir turizmo maršrutų informacinės infrastruktūros plėtra</t>
  </si>
  <si>
    <t>1.2.3.1.1</t>
  </si>
  <si>
    <t>R088821-420000-1165</t>
  </si>
  <si>
    <t>05.4.1-LVPA-R-821-71-0001</t>
  </si>
  <si>
    <t>Savivaldybes jungiančių turizmo trasų ir turizmo maršrutų infrastruktūros plėtra Tauragės regione</t>
  </si>
  <si>
    <t>Tauragės apskritis</t>
  </si>
  <si>
    <t>2.1.</t>
  </si>
  <si>
    <t xml:space="preserve">Tikslas. Gerinti viešųjų sveikatos apsaugos, švietimo ir socialinių paslaugų teikimo kokybę, didinti jų prieinamumą gyventojams. </t>
  </si>
  <si>
    <t>2.1.1.</t>
  </si>
  <si>
    <t>Uždavinys. Padidinti bendrojo ugdymo, priešmokyklinio ir ikimokyklinio bei neformaliojo švietimo įstaigų tinklo efektyvumą, plėtoti vaikų ir jaunimo ugdymo galimybes ir prieinamumą.</t>
  </si>
  <si>
    <t>Priemonė: Mokyklų tinklo efektyvumo didinimas „Modernizuoti bendrojo ugdymo įstaigas ir aprūpinti jas gamtos, technologijų, menų ir kitų mokslų laboratorijų įranga“</t>
  </si>
  <si>
    <t>R087724-220000-1169</t>
  </si>
  <si>
    <t>09.1.3-CPVA-R-724-71-0003</t>
  </si>
  <si>
    <t>Šilalės Simono Gaudėšiaus gimnazijos pastato dalies patalpų modernizavimas ir aprūpinimas įranga</t>
  </si>
  <si>
    <t>Šilalės m.</t>
  </si>
  <si>
    <t>R087724-220000-1170</t>
  </si>
  <si>
    <t>09.1.3-CPVA-R-724-71-0001</t>
  </si>
  <si>
    <t>Mokyklų tinklo efektyvumo didinimas Pagėgių Algimanto Mackaus gimnazijoje</t>
  </si>
  <si>
    <t>R087724-220000-1171</t>
  </si>
  <si>
    <t>09.1.3-CPVA-R-724-71-0004</t>
  </si>
  <si>
    <t>Ikimokyklinio ir priešmokyklinio ugdymo patalpų įrengimas Eržvilko gimnazijoje</t>
  </si>
  <si>
    <t>R087724-220000-1172</t>
  </si>
  <si>
    <t>09.1.3-CPVA-R-724-71-0002</t>
  </si>
  <si>
    <t>Tauragės Martyno Mažvydo progimnazijos modernizavimas</t>
  </si>
  <si>
    <t>Priemonė: Neformaliojo švietimo infrastruktūros tobulinimas „Plėtoti vaikų ir jauninimo neformaliojo ugdymo galimybes (ypač kaimo vietovėse)“</t>
  </si>
  <si>
    <t>R087725-240000-1174</t>
  </si>
  <si>
    <t>09.1.3-CPVA-R-725-71-0002</t>
  </si>
  <si>
    <t>Neformaliojo švietimo infrastruktūros tobulinimas Pagėgių meno ir sporto mokykloje</t>
  </si>
  <si>
    <t>R087725-240000-1175</t>
  </si>
  <si>
    <t>09.1.3-CPVA-R-725-71-0004</t>
  </si>
  <si>
    <t>Jurbarko Antano Sodeikos meno mokyklos atnaujinimas ir pritaikymas neformaliajam ugdymui</t>
  </si>
  <si>
    <t>R087725-240000-1176</t>
  </si>
  <si>
    <t>09.1.3-CPVA-R-725-71-0005</t>
  </si>
  <si>
    <t>Vaikų ir jaunimo neformalaus ugdymosi galimybių plėtra Tauragės Moksleivių kūrybos centre</t>
  </si>
  <si>
    <t>R087725-240000-1177</t>
  </si>
  <si>
    <t>09.1.3-CPVA-R-725-71-0001</t>
  </si>
  <si>
    <t>Šilalės meno mokyklos infrastruktūros tobulinimas plėtojant vaikų ir jaunimo neformaliojo ugdymo galimybes</t>
  </si>
  <si>
    <t>Šilalės meno mokykla</t>
  </si>
  <si>
    <t>Priemonė: Ikimokyklinio ir priešmokyklinio ugdymo prieinamumo didinimas</t>
  </si>
  <si>
    <t>R087705-230000-1179</t>
  </si>
  <si>
    <t>09.1.3-CPVA-R-705-71-0002</t>
  </si>
  <si>
    <t>Ikimokyklinio ugdymo prieinamumo didinimas Šilalės mieste</t>
  </si>
  <si>
    <t>R087705-230000-1180</t>
  </si>
  <si>
    <t>09.1.3-CPVA-R-705-71-0003</t>
  </si>
  <si>
    <t>Ikimokyklinio ir priešmokyklinio ugdymo prieinamumo didinimas Rotulių lopšelyje-darželyje</t>
  </si>
  <si>
    <t>2.1.1.3.3</t>
  </si>
  <si>
    <t>R087705-230000-1181</t>
  </si>
  <si>
    <t>09.1.3-CPVA-R-705-71-0001</t>
  </si>
  <si>
    <t>Ikimokyklinio ir priešmokyklinio ugdymo prieinamumo didinimas, modernizuojant Tauragės vaikų reabilitacijos centro-mokyklos „Pušelė“ ugdymo aplinką</t>
  </si>
  <si>
    <t>2.1.2.</t>
  </si>
  <si>
    <t>Uždavinys. Gerinti sveikatos priežiūros įstaigų infrastruktūrą, kelti paslaugų kokybę ir jų prieinamumą (ypač tikslinėms grupėms), diegti sveiko senėjimo procesą regione.</t>
  </si>
  <si>
    <t>Priemonė: Sveikos gyvensenos skatinimas Tauragės regione</t>
  </si>
  <si>
    <t>R086630-470000-1184</t>
  </si>
  <si>
    <t>08.4.2-ESFA-R-630-71-0004</t>
  </si>
  <si>
    <t>Sveikos gyvensenos skatinimas Pagėgių savivaldybėje</t>
  </si>
  <si>
    <t>Pagėgių savivalybė</t>
  </si>
  <si>
    <t>2.1.2.1.2</t>
  </si>
  <si>
    <t>R086630-470000-1185</t>
  </si>
  <si>
    <t>08.4.2-ESFA-R-630-71-0002</t>
  </si>
  <si>
    <t>Jurbarko rajono gyventojų sveikos gyvensenos skatinimas</t>
  </si>
  <si>
    <t>JRS VSB</t>
  </si>
  <si>
    <t>2.1.2.1.3</t>
  </si>
  <si>
    <t>R086630-470000-1186</t>
  </si>
  <si>
    <t>08.4.2-ESFA-R-630-71-0001</t>
  </si>
  <si>
    <t>Sveikam gyvenimui sakome - TAIP!</t>
  </si>
  <si>
    <t>TRS VSB</t>
  </si>
  <si>
    <t xml:space="preserve">Tauragės raj.  </t>
  </si>
  <si>
    <t>2.1.2.1.4</t>
  </si>
  <si>
    <t>R086630-470000-1187</t>
  </si>
  <si>
    <t>08.4.2-ESFA-R-630-71-0003</t>
  </si>
  <si>
    <t>Šilalės rajono gyventojų sveikatos stiprinimas ir sveikos gyvensenos ugdymas</t>
  </si>
  <si>
    <t>ŠRS VSB</t>
  </si>
  <si>
    <t xml:space="preserve">Šilalės raj.  </t>
  </si>
  <si>
    <t>Priemonė: Priemonių, gerinančių ambulatorinių sveikatos priežiūros paslaugų prieinamumą tuberkulioze sergantiems asmenims, įgyvendinimas</t>
  </si>
  <si>
    <t>2.1.2.2.1</t>
  </si>
  <si>
    <t>R086615-470000-1189</t>
  </si>
  <si>
    <t>08.4.2-ESFA-R-615-71-0003</t>
  </si>
  <si>
    <t>Priemonių, gerinančių ambulatorinių asmens sveikatos priežiūros paslaugų prieinamumą tuberkulioze sergantiems asmenims Jurbarko rajone, įgyvendinimas</t>
  </si>
  <si>
    <t>JRS PSPC</t>
  </si>
  <si>
    <t xml:space="preserve">08.4.2-ESFA-R-615 </t>
  </si>
  <si>
    <t>2.1.2.2.2</t>
  </si>
  <si>
    <t>R086615-470000-1190</t>
  </si>
  <si>
    <t>08.4.2-ESFA-R-615-71-0002</t>
  </si>
  <si>
    <t>Pagėgių savivaldybės gyventojų sergančių tuberkulioze, sveikatos priežiūros paslaugų prieinamumo gerinimas</t>
  </si>
  <si>
    <t>Pagėgių sav.</t>
  </si>
  <si>
    <t>2.1.2.2.3</t>
  </si>
  <si>
    <t>R086615-470000-1191</t>
  </si>
  <si>
    <t>08.4.2-ESFA-R-615-71-0001</t>
  </si>
  <si>
    <t>Ambulatorinių sveikatos priežiūros paslaugų prieinamumo Šilalės PSPC gerinimas tuberkulioze sergantiems asmenims</t>
  </si>
  <si>
    <t>Šilalės PSPC</t>
  </si>
  <si>
    <t>Šilalės rajonas</t>
  </si>
  <si>
    <t>2.1.2.2.4</t>
  </si>
  <si>
    <t>R086615-470000-1192</t>
  </si>
  <si>
    <t>08.4.2-ESFA-R-615-71-0004</t>
  </si>
  <si>
    <t>Socialinės paramos priemonių teikimas tuberkulioze sergantiems Tauragės rajono gyventojams</t>
  </si>
  <si>
    <t>VŠĮ Tauragės rajono PSPC</t>
  </si>
  <si>
    <t>Priemonė: Pirminės asmens sveikatos priežiūros veiklos efektyvumo didinimas</t>
  </si>
  <si>
    <t>R086609-270000-0001</t>
  </si>
  <si>
    <t>08.1.3-CPVA-R-609-71-0014</t>
  </si>
  <si>
    <t>Pagėgių PSPC paslaugų prieinamumo ir kokybės gerinimas</t>
  </si>
  <si>
    <t>R086609-270000-0002</t>
  </si>
  <si>
    <t>08.1.3-CPVA-R-609-71-0003</t>
  </si>
  <si>
    <t>IĮ Pagėgių šeimos centras veiklos efektyvumo gerinimas</t>
  </si>
  <si>
    <t>IĮ "Pagėgių šeimos centras"</t>
  </si>
  <si>
    <t>2.1.2.3.3</t>
  </si>
  <si>
    <t>R086609-270000-0003</t>
  </si>
  <si>
    <t>08.1.3-CPVA-R-609-71-0013</t>
  </si>
  <si>
    <t>Jurbarko rajono viešųjų pirminės sveikatos priežiūros įstaigų veiklos efektyvumo didinimas</t>
  </si>
  <si>
    <t>JPSPC</t>
  </si>
  <si>
    <t>Jurbarko r.</t>
  </si>
  <si>
    <t>2.1.2.3.4</t>
  </si>
  <si>
    <t>R086609-270000-0004</t>
  </si>
  <si>
    <t>08.1.3-CPVA-R-609-71-0011</t>
  </si>
  <si>
    <t>UAB Jurbarko šeimos klinikos pirminės asmens sveikatos priežiūros veiklos efektyvumo didinimas</t>
  </si>
  <si>
    <t>UAB Jurbarko šeimos klinika</t>
  </si>
  <si>
    <t>2.1.2.3.5</t>
  </si>
  <si>
    <t>R086609-270000-0005</t>
  </si>
  <si>
    <t>08.1.3-CPVA-R-609-71-0012</t>
  </si>
  <si>
    <t>N. Dungveckienės šeimos klinikos pirminės asmens sveikatos priežiūros veiklos efektyvumo didinimas</t>
  </si>
  <si>
    <t>N. Dungveckienės šeimos klinika</t>
  </si>
  <si>
    <t>2.1.2.3.6</t>
  </si>
  <si>
    <t>R086609-270000-0006</t>
  </si>
  <si>
    <t>08.1.3-CPVA-R-609-71-0016</t>
  </si>
  <si>
    <t>T.Švedko gydytojos kabineto pirminės asmens sveikatos priežiūros veiklos efektyvumo didinimas</t>
  </si>
  <si>
    <t>T. Švedko gydytojos kabinetas</t>
  </si>
  <si>
    <t>2.1.2.3.7</t>
  </si>
  <si>
    <t>R086609-270000-0007</t>
  </si>
  <si>
    <t>08.1.3-CPVA-R-609-71-0015</t>
  </si>
  <si>
    <t>V. R. Petkinienės IĮ „Philema“ pirminės asmens sveikatos priežiūros veiklos efektyvumo didinimas</t>
  </si>
  <si>
    <t xml:space="preserve">V. R. Petkinienės IĮ "Philema" </t>
  </si>
  <si>
    <t>2.1.2.3.8</t>
  </si>
  <si>
    <t>R086609-270000-0008</t>
  </si>
  <si>
    <t>08.1.3-CPVA-R-609-71-0006</t>
  </si>
  <si>
    <t>Sveikatos priežiūros paslaugų prieinamumo gerinimas VšĮ Šilalės pirminės sveikatos priežiūros centre</t>
  </si>
  <si>
    <t>ŠPSPC</t>
  </si>
  <si>
    <t>2.1.2.3.9</t>
  </si>
  <si>
    <t>R086609-270000-0009</t>
  </si>
  <si>
    <t>08.1.3-CPVA-R-609-71-0007</t>
  </si>
  <si>
    <t>Gyventojų sveikatos priežiūros paslaugų gerinimas ir priklausomybės nuo opioidų mažinimas</t>
  </si>
  <si>
    <t>UAB "Šilalės šeimos gydytojo praktika"</t>
  </si>
  <si>
    <t>2.1.2.3.10</t>
  </si>
  <si>
    <t>R086609-270000-0010</t>
  </si>
  <si>
    <t>08.1.3-CPVA-R-609-71-0009</t>
  </si>
  <si>
    <t>Ambulatorinių sveikatos priežiūros paslaugų prieinamumo gerinimas Viešojoje įstaigoje Pajūrio ambulatorijoje</t>
  </si>
  <si>
    <t>Viešoji įstaiga Pajūrio ambulatorija</t>
  </si>
  <si>
    <t>2.1.2.3.11</t>
  </si>
  <si>
    <t>R086609-270000-0011</t>
  </si>
  <si>
    <t>08.1.3-CPVA-R-609-71-0002</t>
  </si>
  <si>
    <t>VšĮ Laukuvos ambulatorijos teikiamų paslaugų kokybės gerinimas</t>
  </si>
  <si>
    <t>Viešoji įstaiga Laukuvos ambulatorija</t>
  </si>
  <si>
    <t>2.1.2.3.12</t>
  </si>
  <si>
    <t>R086609-270000-0012</t>
  </si>
  <si>
    <t>08.1.3-CPVA-R-609-71-0010</t>
  </si>
  <si>
    <t>Ambulatorinių sveikatos priežiūros paslaugų prieinamumo gerinimas VšĮ Kvėdarnos ambulatorijoje</t>
  </si>
  <si>
    <t>Viešoji įstaiga Kvėdarnos ambulatorija</t>
  </si>
  <si>
    <t>2.1.2.3.13</t>
  </si>
  <si>
    <t>R086609-270000-0013</t>
  </si>
  <si>
    <t>08.1.3-CPVA-R-609-71-0017</t>
  </si>
  <si>
    <t>VšĮ Kaltinėnų PSPC paslaugų kokybės gerinimas</t>
  </si>
  <si>
    <t>VšĮ Kaltinėnų PSPC</t>
  </si>
  <si>
    <t>2.1.2.3.14</t>
  </si>
  <si>
    <t>R086609-270000-0014</t>
  </si>
  <si>
    <t>08.1.3-CPVA-R-609-71-0008</t>
  </si>
  <si>
    <t>VšĮ Tauragės rajono pirminės sveikatos priežiūros centro veiklos efektyvumo didinimas</t>
  </si>
  <si>
    <t>TPSPC</t>
  </si>
  <si>
    <t>Tauragės r.</t>
  </si>
  <si>
    <t>2.1.2.3.15</t>
  </si>
  <si>
    <t>R086609-270000-0015</t>
  </si>
  <si>
    <t>08.1.3-CPVA-R-609-71-0001</t>
  </si>
  <si>
    <t>UAB ,,Šeimos pulsas" veiklos efektyvumo didinimas</t>
  </si>
  <si>
    <t>UAB ,,Šeimos pulsas"</t>
  </si>
  <si>
    <t>2.1.2.3.16</t>
  </si>
  <si>
    <t>R086609-270000-0016</t>
  </si>
  <si>
    <t>08.1.3-CPVA-R-609-71-0005</t>
  </si>
  <si>
    <t>UAB Mažonienės medicinos kabineto veiklos efektyvumo didinimas</t>
  </si>
  <si>
    <t>UAB Mažonienės medicinos kabinetas</t>
  </si>
  <si>
    <t>2.1.2.3.17</t>
  </si>
  <si>
    <t>R086609-270000-0017</t>
  </si>
  <si>
    <t>08.1.3-CPVA-R-609-71-0004</t>
  </si>
  <si>
    <t>UAB InMedica šeimos klinikų Tauragėje ir Skaudvilėje veiklos efektyvumo didinimas</t>
  </si>
  <si>
    <t>2.1.3.</t>
  </si>
  <si>
    <t>Uždavinys. Padidinti regiono savivaldybių socialinio būsto fondą, pagerinti bendruomenėje teikiamų socialinių paslaugų kokybę ir išplėsti jų prieinamumą.</t>
  </si>
  <si>
    <t>Priemonė: Socialinių paslaugų infrastruktūros plėtra</t>
  </si>
  <si>
    <t>R084407-270000-1196</t>
  </si>
  <si>
    <t>08.1.1-CPVA-R-407-71-0003</t>
  </si>
  <si>
    <t>Savarankiško gyvenimo namų plėtra senyvo amžiaus asmenims ir (ar) asmenims su negalia Šventupio g. 3, Šiauduvoje, Šilalės r.</t>
  </si>
  <si>
    <t>Šiauduvos gyv.</t>
  </si>
  <si>
    <t>08.1.2-CPVA-R-407</t>
  </si>
  <si>
    <t>R084407-270000-1197</t>
  </si>
  <si>
    <t>08.1.1-CPVA-R-407-71-0001</t>
  </si>
  <si>
    <t>Modernizuoti veikiančius palaikomojo gydymo, slaugos ir senelių globos namus Pagėgiuose</t>
  </si>
  <si>
    <t>R084407-270000-1198</t>
  </si>
  <si>
    <t>08.1.1-CPVA-R-407-71-0002</t>
  </si>
  <si>
    <t>Socialinių paslaugų įstaigos modernizavimas ir paslaugų plėtra Jurbarko rajone</t>
  </si>
  <si>
    <t>R084407-270000-1199</t>
  </si>
  <si>
    <t>08.1.1-CPVA-R-407-71-0004</t>
  </si>
  <si>
    <t>Nestacionarių socialinių paslaugų infrastruktūros plėtra Tauragės rajono savivaldybėje</t>
  </si>
  <si>
    <t>BĮ "Tauragės socialinių paslaugų centras"</t>
  </si>
  <si>
    <t>R084408-260000-1201</t>
  </si>
  <si>
    <t>08.1.2-CPVA-R-408-71-0002</t>
  </si>
  <si>
    <t>Socialinio būsto fondo plėtra Šilalės rajono savivaldybėje</t>
  </si>
  <si>
    <t>Pajūrio mstl.</t>
  </si>
  <si>
    <t>R084408-250000-1202</t>
  </si>
  <si>
    <t>08.1.2-CPVA-R-408-71-0004</t>
  </si>
  <si>
    <t>Socialinio būsto fondo plėtra Pagėgių savivaldybėje</t>
  </si>
  <si>
    <t>Pagėgių savivaldybė</t>
  </si>
  <si>
    <t>R084408-260000-1203</t>
  </si>
  <si>
    <t>08.1.2-CPVA-R-408-71-0001</t>
  </si>
  <si>
    <t>Socialinio būsto plėtra Jurbarko rajono savivaldybėje</t>
  </si>
  <si>
    <t>R084408-260000-1204</t>
  </si>
  <si>
    <t>08.1.2-CPVA-R-408-71-0003</t>
  </si>
  <si>
    <t>Socialinio būsto fondo plėtra Tauragės rajono savivaldybėje</t>
  </si>
  <si>
    <t>2.2.</t>
  </si>
  <si>
    <t xml:space="preserve">Tikslas. Tobulinti viešąjį valdymą savivaldybėse, didinant jo atitikimą visuomenės poreikiams. </t>
  </si>
  <si>
    <t>2.2.1.</t>
  </si>
  <si>
    <t xml:space="preserve">Uždavinys. Stiprinti regiono viešojo valdymo darbuotojų kompetenciją, didinti jų veiklos efektyvumą ir gerinti teikiamų paslaugų kokybę.  </t>
  </si>
  <si>
    <t>2.2.1.1</t>
  </si>
  <si>
    <t>Priemonė: Paslaugų ir asmenų aptarnavimo kokybės gerinimas savivaldybėse</t>
  </si>
  <si>
    <t>2.2.1.1.1</t>
  </si>
  <si>
    <t>R089920-490000-1208</t>
  </si>
  <si>
    <t>10.1.3-ESFA-R-920-71-0001</t>
  </si>
  <si>
    <t>2.2.1.1.2</t>
  </si>
  <si>
    <t>R089920-490000-1209</t>
  </si>
  <si>
    <t>Paslaugų teikimo ir asmenų aptarnavimo kokybės gerinimas Tauragės regiono savivaldybėse. II etapas</t>
  </si>
  <si>
    <t>3.1.</t>
  </si>
  <si>
    <t>Tikslas. Diegti sveiką gyvenamąją aplinką kuriančias vandentvarkos ir atliekų tvarkymo sistemas, didinti paslaugų kokybę ir prieinamumą.</t>
  </si>
  <si>
    <t>3.1.1.</t>
  </si>
  <si>
    <t xml:space="preserve">Uždavinys. Plėsti, renovuoti ir modernizuoti geriamojo vandens ir nuotekų, paviršinių nuotekų surinkimo infrastruktūrą, gerinti teikiamų paslaugų  kokybę.  </t>
  </si>
  <si>
    <t>3.1.1.1</t>
  </si>
  <si>
    <t>Priemonė: Geriamojo vandens tiekimo ir nuotekų tvarkymo sistemų renovavimas ir plėtra, įmonių valdymo tobulinimas</t>
  </si>
  <si>
    <t>3.1.1.1.1</t>
  </si>
  <si>
    <t>R080014-070600-1213</t>
  </si>
  <si>
    <t>05.3.2-APVA-R-014-71-0003</t>
  </si>
  <si>
    <t>Vandentiekio ir nuotekų tinklų rekonstrukcija ir plėtra Šilalės rajone (Kaltinėnuose)</t>
  </si>
  <si>
    <t>UAB „Šilalės vandenys“</t>
  </si>
  <si>
    <t>3.1.1.1.2</t>
  </si>
  <si>
    <t>R080014-060700-1214</t>
  </si>
  <si>
    <t>05.3.2-APVA-R-014-71-0002</t>
  </si>
  <si>
    <t>Vandens tiekimo ir nuotekų tvarkymo infrastruktūros renovavimas ir plėtra Pagėgių savivaldybėje (Natkiškiuose, Piktupėnuose)</t>
  </si>
  <si>
    <t>UAB Pagėgių komunalinis ūkis</t>
  </si>
  <si>
    <t>3.1.1.1.3</t>
  </si>
  <si>
    <t>R080014-070600-1215</t>
  </si>
  <si>
    <t>05.3.2-APVA-R-014-71-0001</t>
  </si>
  <si>
    <t>Vandens tiekimo ir nuotekų tvarkymo infrastruktūros plėtra Jurbarko rajone</t>
  </si>
  <si>
    <t>UAB „Jurbarko vandenys“</t>
  </si>
  <si>
    <t>3.1.1.1.4</t>
  </si>
  <si>
    <t>R080014-060700-1216</t>
  </si>
  <si>
    <t>05.3.2-APVA-R-014-71-0004</t>
  </si>
  <si>
    <t>Geriamojo vandens tiekimo ir nuotekų tvarkymo sistemų renovavimas ir plėtra Tauragės rajone</t>
  </si>
  <si>
    <t>UAB „Tauragės vandenys“</t>
  </si>
  <si>
    <t>3.1.1.1.5</t>
  </si>
  <si>
    <t>R080014-060700-1217</t>
  </si>
  <si>
    <t>05.3.2-APVA-R-014-71-0006</t>
  </si>
  <si>
    <t>Geriamojo vandens tiekimo ir nuotekų tvarkymo sistemų renovavimas ir plėtra Šilalės rajone (Kaltinėnuose, Traksėdyje)</t>
  </si>
  <si>
    <t>3.1.1.1.6</t>
  </si>
  <si>
    <t>R080014-070000-1218</t>
  </si>
  <si>
    <t>05.3.2-APVA-R-014-71-0005</t>
  </si>
  <si>
    <t>Nuotekų tinklų plėtra Pagėgių savivaldybėje (Mažaičiuose)</t>
  </si>
  <si>
    <t>3.1.1.1.7</t>
  </si>
  <si>
    <t>R080014-070650-1219</t>
  </si>
  <si>
    <t>05.3.2-APVA-R-014-71-0007</t>
  </si>
  <si>
    <t>Vandens tiekimo ir nuotekų tvarkymo infrastruktūros plėtra Jurbarko mieste</t>
  </si>
  <si>
    <t>3.1.1.1.8</t>
  </si>
  <si>
    <t>R080014-060750-1220</t>
  </si>
  <si>
    <t>05.3.2-APVA-R-014-71-0008</t>
  </si>
  <si>
    <t>Geriamojo vandens tiekimo ir nuotekų tvarkymo sistemų renovavimas ir plėtra Tauragės rajone (papildomi darbai)</t>
  </si>
  <si>
    <t>3.1.1.2</t>
  </si>
  <si>
    <t>Priemonė: Paviršinių nuotekų sistemų tvarkymas</t>
  </si>
  <si>
    <t>3.1.1.2.1</t>
  </si>
  <si>
    <t>R080007-080000-1222</t>
  </si>
  <si>
    <t>05.1.1-APVA-R-007-71-0001</t>
  </si>
  <si>
    <t>Paviršinių nuotekų sistemų tvarkymas Tauragės mieste</t>
  </si>
  <si>
    <t>3.1.2.</t>
  </si>
  <si>
    <t>Uždavinys. Plėsti atliekų tvarkymo infrastruktūrą, mažinti sąvartyne šalinamų atliekų kiekį.</t>
  </si>
  <si>
    <t>3.1.2.1</t>
  </si>
  <si>
    <t>Priemonė: Komunalinių atliekų tvarkymo infrastruktūros plėtra</t>
  </si>
  <si>
    <t>3.1.2.1.1</t>
  </si>
  <si>
    <t>R080008-050000-1225</t>
  </si>
  <si>
    <t>05.2.1-APVA-R-008-71-0002</t>
  </si>
  <si>
    <t>Tauragės regiono atliekų tvarkymo infrastruktūros plėtra</t>
  </si>
  <si>
    <t>TRATC</t>
  </si>
  <si>
    <t>3.2.</t>
  </si>
  <si>
    <t>Tikslas. Saugoti ir tausojančiai naudoti regiono kraštovaizdį, užtikrinant tinkamą jo planavimą, naudojimą ir tvarkymą.</t>
  </si>
  <si>
    <t>3.2.1.</t>
  </si>
  <si>
    <t>Uždavinys. Padidinti kraštovaizdžio planavimo, tvarkymo ir racionalaus naudojimo bei apsaugos efektyvumą.</t>
  </si>
  <si>
    <t>3.2.1.1</t>
  </si>
  <si>
    <t>Priemonė: Kraštovaizdžio apsauga</t>
  </si>
  <si>
    <t>3.2.1.1.1</t>
  </si>
  <si>
    <t>R080019-380000-1229</t>
  </si>
  <si>
    <t>05.5.1-APVA-R-019-71-0004</t>
  </si>
  <si>
    <t>Kraštovaizdžio apsaugos gerinimas Pagėgių savivaldybėje</t>
  </si>
  <si>
    <t xml:space="preserve">05.5.1-APVA-R-019 </t>
  </si>
  <si>
    <t>3.2.1.1.2</t>
  </si>
  <si>
    <t>R080019-380000-1230</t>
  </si>
  <si>
    <t>05.5.1-APVA-R-019-71-0002</t>
  </si>
  <si>
    <t>Bešeimininkių apleistų statinių likvidavimas Jurbarko rajone</t>
  </si>
  <si>
    <t>3.2.1.1.3</t>
  </si>
  <si>
    <t>R080019-380000-1231</t>
  </si>
  <si>
    <t>Kraštovaizdžio formavimas Jurbarko rajone</t>
  </si>
  <si>
    <t>3.2.1.1.4</t>
  </si>
  <si>
    <t>R080019-380000-1232</t>
  </si>
  <si>
    <t>Smalininkų uosto šlaitų ir pylimų tvarkymas</t>
  </si>
  <si>
    <t>3.2.1.1.5</t>
  </si>
  <si>
    <t>R080019-380000-1233</t>
  </si>
  <si>
    <t>05.5.1-APVA-R-019-71-0003</t>
  </si>
  <si>
    <t>Kraštovaizdžio formavimas ir ekologinės būklės gerinimas Tauragės mieste</t>
  </si>
  <si>
    <t>3.2.1.1.6</t>
  </si>
  <si>
    <t>R080019-380000-1234</t>
  </si>
  <si>
    <t>05.5.1-APVA-R-019-71-0001</t>
  </si>
  <si>
    <t>Kraštovaizdžio formavimas Šilalės mieste</t>
  </si>
  <si>
    <t>3.2.1.1.7</t>
  </si>
  <si>
    <t>R080019-380000-1235</t>
  </si>
  <si>
    <t>Šilalės rajono savivaldybės teritorijos bendrojo plano  gamtinio karkaso sprendinių koregavimas  ir bešeimininkių apleistų pastatų likvidavimas  rajone</t>
  </si>
  <si>
    <t>Lėšų poreikis pagal metus (ES lėšos)</t>
  </si>
  <si>
    <t>Projekto veiklos</t>
  </si>
  <si>
    <t>Vertinimo kriterijai</t>
  </si>
  <si>
    <t>Ministerija</t>
  </si>
  <si>
    <t>Veiksmų programos įgyvendinimo plano priemonė arba Kaimo plėtros programos priemonė (Nr.)</t>
  </si>
  <si>
    <t>R/V*</t>
  </si>
  <si>
    <t>ITI**</t>
  </si>
  <si>
    <t>rez.***</t>
  </si>
  <si>
    <t>Įtraukimas į sąrašą (metai/mėnuo)</t>
  </si>
  <si>
    <t>Paraiškos pateikimas įgyvendinančiajai institucijai (metai/mėnuo)</t>
  </si>
  <si>
    <t>Finansavimo sutarties sudarymas (metai/mėnuo)</t>
  </si>
  <si>
    <t>2021 m.</t>
  </si>
  <si>
    <t>2022 m.</t>
  </si>
  <si>
    <t>2023 m.</t>
  </si>
  <si>
    <t>Pagrindinė veiklų grupė (pavadinimas)</t>
  </si>
  <si>
    <t>Kodas (I)****</t>
  </si>
  <si>
    <t>Susijusi veiklų grupė (I) (pavadinimas)</t>
  </si>
  <si>
    <t>Susijusi veiklų grupė (II) (pavadinimas)</t>
  </si>
  <si>
    <t>Susijusi veiklų grupė (III) (pavadinimas)</t>
  </si>
  <si>
    <t>Susijusi veiklų grupė (IV) (pavadinimas)</t>
  </si>
  <si>
    <t>Kodas (I)*****</t>
  </si>
  <si>
    <t>Naujos atviros erdvės vietovėse nuo 1 iki 6 tūkst. gyv. (išskyrus savivaldybių centrus) (m2)</t>
  </si>
  <si>
    <t>Atnaujinti ir pritaikyti naujai paskirčiai pastatai ir statiniai kaimo vietovėse (m2)</t>
  </si>
  <si>
    <t>Sukurtos arba atnaujintos atviros erdvės miestų vietovėse (m2)</t>
  </si>
  <si>
    <r>
      <t>Pastatyti arba atnaujinti viešieji arba komerciniai pastatai miestų vietovėse (m</t>
    </r>
    <r>
      <rPr>
        <vertAlign val="superscript"/>
        <sz val="10"/>
        <rFont val="Times New Roman"/>
        <family val="1"/>
        <charset val="186"/>
      </rPr>
      <t>2</t>
    </r>
    <r>
      <rPr>
        <sz val="10"/>
        <rFont val="Times New Roman"/>
        <family val="1"/>
        <charset val="186"/>
      </rPr>
      <t>)</t>
    </r>
  </si>
  <si>
    <t>Kitos viešosios infrastruktūros modernizavimas (pastatai
ir statiniai): bendruomenės, nevyriausybinių
organizacijų veiklai pritaikomi pastatai</t>
  </si>
  <si>
    <t>Darnaus judumo priemonės miestuose (pėsčiųjų ir dviračių takų infrastruktūra, Park and Ride, Bike and Ride aikštelės, elektromobilių įkrovimo stotelių įrengimas ir kita)</t>
  </si>
  <si>
    <t>Darnaus judumo priemonės miestuose (pėsčiųjų ir
dviračių takų infrastruktūra, Park and Ride, Bike and
Ride aikštelės, elektromobilių įkrovimo stotelių
įrengimas ir kita)</t>
  </si>
  <si>
    <t>Įgyvendintos darnaus judumo priemonės (vnt.)</t>
  </si>
  <si>
    <t>Rekonstruotų dviračių ir / ar pėsčiųjų takų ir / ar trasų ilgis (km)</t>
  </si>
  <si>
    <t>P.S.325</t>
  </si>
  <si>
    <t>Sutvarkyti, įrengti ir pritaikyti lankymui gamtos ir kultūros paveldo objektai ir teritorijos (vnt.)</t>
  </si>
  <si>
    <t>Numatomo apsilankymų remiamuose kultūros ir gamtos paveldo objektuose bei turistų traukos vietose skaičiaus padidėjimas  (apsilankymai per metus)</t>
  </si>
  <si>
    <t xml:space="preserve">Kultūros paveldo objektų sutvarkymas ir pritaikymas
</t>
  </si>
  <si>
    <t>Investicijas gavusios vaikų priežiūros arba švietimo infrastruktūros pajėgumas (skaičius)</t>
  </si>
  <si>
    <t>Pagal veiksmų programą ERPF lėšomis atnaujintos bendrojo ugdymo mokyklos (skaičius)</t>
  </si>
  <si>
    <t>Pagal veiksmų programą ERPF lėšomis atnaujintos neformaliojo ugdymo mokyklos (skaičius)</t>
  </si>
  <si>
    <t>Ikimokyklinio ar priešmokyklinio ugdymo įstaigų
modernizavimas</t>
  </si>
  <si>
    <t>Tikslinių grupių asmenys, kurie dalyvauja informavimo, švietimo ir mokymo renginiuose bei sveikatos raštingumą didinančiose veiklose</t>
  </si>
  <si>
    <t>Tikslinių grupių asmenys, kurie dalyvavo informavimo, švietimo ir mokymo renginiuose bei sveikatos raštingumą didinačiose veiklose (skaičius)</t>
  </si>
  <si>
    <t>Tuberkulioze sergantys pacientai, kuriems buvo suteiktos socialinės paramos priemonės (maisto talonų dalijimas) tuberkuliozės ambulatorinio gydymo metu</t>
  </si>
  <si>
    <t>Socialinių ir sveikatos paslaugų infrastruktūra</t>
  </si>
  <si>
    <t xml:space="preserve">Gyventojai, turintys galimybę pasinaudoti pagerintomis sveikatos priežiūros paslaugomis </t>
  </si>
  <si>
    <t>Viešąsias sveikatos priežiūros paslaugas teikiančių asmens sveikatos priežiūros įstaigų, kuriose modernizuota paslaugų teikimo infrastruktūra, skaičius</t>
  </si>
  <si>
    <t>Investicijas gavę socialinių paslaugų infrastruktūros objektai (vnt.)</t>
  </si>
  <si>
    <t xml:space="preserve">Tikslinių grupių asmenys, gavę tiesioginės naudos iš investicijų į socialinių paslaugų infrastruktūrą </t>
  </si>
  <si>
    <t xml:space="preserve">Investicijas gavusiose įstaigose esančios vietos socialinių paslaugų gavėjams </t>
  </si>
  <si>
    <t>Naujai įrengtų ar įsigytų socialinių būstų skaičius</t>
  </si>
  <si>
    <t>Naujai įrengti ar įsigyti socialiniai būstai (vnt.)</t>
  </si>
  <si>
    <t xml:space="preserve">naujai įrengtų ar įsigytų socialinių būstų skaičius </t>
  </si>
  <si>
    <t>P.S.416</t>
  </si>
  <si>
    <t>Viešojo valdymo institucijų darbuotojai, kurie dalyvavo pagal veiksmų programą  ESF lėšomis vykdytose veiklose, skirtose stiprinti teikiamų paslaugų ir (ar) aptarnavimo kokybės gerinimui reikalingas kompetencijas</t>
  </si>
  <si>
    <t>P.S.415</t>
  </si>
  <si>
    <t>P.N.910</t>
  </si>
  <si>
    <t>Rekonstruotų vandens tiekimo ir nuotekų surinkimo tinklų ilgis (km)</t>
  </si>
  <si>
    <t>Gyventojai, kuriems teikiamos vandens tiekimo paslaugos naujai pastatytais geriamojo vandens tiekimo tinklais (skaičius)</t>
  </si>
  <si>
    <t>Gyventojai, kuriems teikiamos paslaugos naujai pastatytais nuotekų surinkimo tinklais (GE)</t>
  </si>
  <si>
    <t>Gyventojai, kuriems teikiamos vandens tiekimo paslaugos iš naujai pastatytų ir (arba) rekonstruotų geriamojo vandens gerinimo įrenginių (skaičius)</t>
  </si>
  <si>
    <t>Vandentvarka (esamų geriamo vandens ir nuotekų tinklų
modernizavimas)</t>
  </si>
  <si>
    <t>Kita (nepriskirta kitoms grupėms) viešoji infrastruktūra ar paslaugos</t>
  </si>
  <si>
    <t>Atliekų tvarkymas (mažinimo, rūšiavimo ir perdirbimo skatinimo priemonės)</t>
  </si>
  <si>
    <t>Sukurti /pagerinti atskiro komunalinių atliekų surinkimo pajėgumai (tonos per metus)</t>
  </si>
  <si>
    <t>Teritorijų, kuriose įgyvendintos kraštovaizdžio formavimo priemonės (plotas)</t>
  </si>
  <si>
    <t>Kraštovaizdžio ir (ar) gamtinio karkaso formavimo aspektais pakeisti ar pakoreguoti savivaldybių  ar jų dalių bendrieji planai ( skaičius)</t>
  </si>
  <si>
    <t>Likviduoti kraštovaizdį darkantys bešeimininkiai apleisti statiniai ir įrenginiai (skaičius)</t>
  </si>
  <si>
    <t xml:space="preserve">Rekultivuotos atvirais kasiniais pažeistos žemės </t>
  </si>
  <si>
    <t>Teritorijų, kuriose įgyvendintos kraštovaizdžio formavimo priemonės (plotas, ha)</t>
  </si>
  <si>
    <t>Planas IŠ VISO (be rezervinių):</t>
  </si>
  <si>
    <t>Planas IŠ VISO:</t>
  </si>
  <si>
    <t>Suplanuota:</t>
  </si>
  <si>
    <t>*R – regiono projektas, V – valstybės projektas</t>
  </si>
  <si>
    <t>** ITI – projektas, įgyvendinamas pagal integruotą teritorijos (-ų) vystymo programą;</t>
  </si>
  <si>
    <t>*** rez. – rezervinis projektas.</t>
  </si>
  <si>
    <t>**** Veiklų grupių kodai nurodyti REGIONŲ PLĖTROS PLANŲ RENGIMO METODIKOS 3 priedo 8 lentelėje</t>
  </si>
  <si>
    <t>***** sudaromas pagal Veiksmų programos arba Kaimo plėtros programos kodavimo taisykles</t>
  </si>
  <si>
    <t>1.</t>
  </si>
  <si>
    <t>Prioritetas. SUBALANSUOTAS, DARNIA PLĖTRA PAGRĮSTAS EKONOMINIS AUGIMAS.</t>
  </si>
  <si>
    <t>Prioritetas. DARNI, SVEIKA, BESIMOKANTI BENDRUOMENĖ</t>
  </si>
  <si>
    <t>3.</t>
  </si>
  <si>
    <t>Prioritetas. ŽMOGUI PATOGI GYVENTI IR SAUGI APLINKA</t>
  </si>
  <si>
    <t>Produkto vertinimo kriterijus (VI) (pavadinimas)</t>
  </si>
  <si>
    <t>projekto aprašymas</t>
  </si>
  <si>
    <t>Projekto kodas</t>
  </si>
  <si>
    <t>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t>
  </si>
  <si>
    <t>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t>
  </si>
  <si>
    <t>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t>
  </si>
  <si>
    <t>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t>
  </si>
  <si>
    <t>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t>
  </si>
  <si>
    <t>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t>
  </si>
  <si>
    <t>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</si>
  <si>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</si>
  <si>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t>
  </si>
  <si>
    <t>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t>
  </si>
  <si>
    <t>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t>
  </si>
  <si>
    <t>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t>
  </si>
  <si>
    <t>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t>
  </si>
  <si>
    <t>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t>
  </si>
  <si>
    <t>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t>
  </si>
  <si>
    <t>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t>
  </si>
  <si>
    <t>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t>
  </si>
  <si>
    <t>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t>
  </si>
  <si>
    <t>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t>
  </si>
  <si>
    <t>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t>
  </si>
  <si>
    <t>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t>
  </si>
  <si>
    <t>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t>
  </si>
  <si>
    <t>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t>
  </si>
  <si>
    <t>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t>
  </si>
  <si>
    <t>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t>
  </si>
  <si>
    <t>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t>
  </si>
  <si>
    <t>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t>
  </si>
  <si>
    <t>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t>
  </si>
  <si>
    <t>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t>
  </si>
  <si>
    <t>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t>
  </si>
  <si>
    <t>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t>
  </si>
  <si>
    <t>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t>
  </si>
  <si>
    <t>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t>
  </si>
  <si>
    <t>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t>
  </si>
  <si>
    <t>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t>
  </si>
  <si>
    <t>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t>
  </si>
  <si>
    <t>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t>
  </si>
  <si>
    <t>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t>
  </si>
  <si>
    <t>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t>
  </si>
  <si>
    <t>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t>
  </si>
  <si>
    <t>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t>
  </si>
  <si>
    <t>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t>
  </si>
  <si>
    <t>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t>
  </si>
  <si>
    <t>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t>
  </si>
  <si>
    <t>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t>
  </si>
  <si>
    <t>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t>
  </si>
  <si>
    <t>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t>
  </si>
  <si>
    <t>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t>
  </si>
  <si>
    <t>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t>
  </si>
  <si>
    <t>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t>
  </si>
  <si>
    <t>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t>
  </si>
  <si>
    <t>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t>
  </si>
  <si>
    <t>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t>
  </si>
  <si>
    <t>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t>
  </si>
  <si>
    <t>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t>
  </si>
  <si>
    <t>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t>
  </si>
  <si>
    <t>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t>
  </si>
  <si>
    <t>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t>
  </si>
  <si>
    <t>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t>
  </si>
  <si>
    <t>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t>
  </si>
  <si>
    <t>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t>
  </si>
  <si>
    <t>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t>
  </si>
  <si>
    <t>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</si>
  <si>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t>
  </si>
  <si>
    <t>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t>
  </si>
  <si>
    <t>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t>
  </si>
  <si>
    <t>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t>
  </si>
  <si>
    <t>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t>
  </si>
  <si>
    <t>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t>
  </si>
  <si>
    <t>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t>
  </si>
  <si>
    <t>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</si>
  <si>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t>
  </si>
  <si>
    <t>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t>
  </si>
  <si>
    <t>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t>
  </si>
  <si>
    <t>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t>
  </si>
  <si>
    <t>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t>
  </si>
  <si>
    <t>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t>
  </si>
  <si>
    <t>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t>
  </si>
  <si>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t>
  </si>
  <si>
    <t>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t>
  </si>
  <si>
    <t>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t>
  </si>
  <si>
    <t>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t>
  </si>
  <si>
    <t>04.5.1-TID-R-516-71-0004</t>
  </si>
  <si>
    <t>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t>
  </si>
  <si>
    <t>Projekto tikslas - pagerinti  asmenų aptarnavimo kokybę,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t>
  </si>
  <si>
    <t>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t>
  </si>
  <si>
    <t>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t>
  </si>
  <si>
    <t>Regionų plėtros planų rengimo</t>
  </si>
  <si>
    <t>4 priedas</t>
  </si>
  <si>
    <t>REGIONO PLĖTROS PLANO ĮGYVENDINIMO STEBĖSENOS DUOMENŲ SUVESTINĖ</t>
  </si>
  <si>
    <t xml:space="preserve">1 lentelė. Projektų įgyvendinimo stebėsenos duomenų suvestinė. </t>
  </si>
  <si>
    <t xml:space="preserve">Projekto Nr. </t>
  </si>
  <si>
    <t xml:space="preserve">ITI, RSP, S </t>
  </si>
  <si>
    <t>Projekto būklė**</t>
  </si>
  <si>
    <t>Regiono plėtros planas (Eur)</t>
  </si>
  <si>
    <t>Projekto finansavimo sutartis (Eur)</t>
  </si>
  <si>
    <t>Projekto įgyvendinimas (Eur)</t>
  </si>
  <si>
    <t>Pastabos</t>
  </si>
  <si>
    <t>Finansavimas ES fondų ar kitų tarptautinių finansavimo šaltinių)</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</si>
  <si>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</si>
  <si>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</si>
  <si>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</si>
  <si>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</si>
  <si>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</si>
  <si>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Projekto kodas finansavimo šaltinio informacinėje sistemoje*</t>
  </si>
  <si>
    <t>Produkto vertinimo kriterijų pasiekimas</t>
  </si>
  <si>
    <t>Regiono plėtros plane suplanuota reikšmė (I)</t>
  </si>
  <si>
    <t>Finansavimo sutartyje suplanuota reikšmė (I)</t>
  </si>
  <si>
    <t>Pasiekta reikšmė (I)</t>
  </si>
  <si>
    <t>Regiono plėtros plane suplanuota reikšmė (II)</t>
  </si>
  <si>
    <t>Finansavimo sutartyje suplanuota reišmė (II)</t>
  </si>
  <si>
    <t>Pasiekta reikšmė (II)</t>
  </si>
  <si>
    <t>Regiono plėtros plane suplanuota reikšmė (III)</t>
  </si>
  <si>
    <t>Finansavimo sutartyje suplanuota reikšmė (III)</t>
  </si>
  <si>
    <t>Pasiekta  reikšmė (III)</t>
  </si>
  <si>
    <t>Regiono plėtros plane suplanuota reikšmė (IV)</t>
  </si>
  <si>
    <t>Finansavimo sutartyje suplanuota reikšmė (IV)</t>
  </si>
  <si>
    <t>Pasiekta reikšmė (IV)</t>
  </si>
  <si>
    <t>Regiono plėtros plane suplanuota reikšmė (V)</t>
  </si>
  <si>
    <t>Finansavimo sutartyje suplanuota reikšmė (V)</t>
  </si>
  <si>
    <t>Pasiekta reikšmė (V)</t>
  </si>
  <si>
    <t>Regiono plėtros plane suplanuota reikšmė (VI)</t>
  </si>
  <si>
    <t>Finansavimo sutartyje suplanuota reikšmė (VI)</t>
  </si>
  <si>
    <t>Pasiekta reikšmė (VI)</t>
  </si>
  <si>
    <t>Paraiškos data</t>
  </si>
  <si>
    <t>Projekto išlaidų
suma</t>
  </si>
  <si>
    <t>Finansavimas</t>
  </si>
  <si>
    <t>Sutarties įsigaliojimo data</t>
  </si>
  <si>
    <t>Projekto baigimo data</t>
  </si>
  <si>
    <t>Paraiškos
įregistravimo data</t>
  </si>
  <si>
    <t>Sutarties
įregistravimo data</t>
  </si>
  <si>
    <t>Pavadinimas</t>
  </si>
  <si>
    <t>Etapas</t>
  </si>
  <si>
    <t>Būsena</t>
  </si>
  <si>
    <t>04.5.1-TID-R-514-71-0001</t>
  </si>
  <si>
    <t>Darnaus  judumo priemonių diegimas Tauragės mieste</t>
  </si>
  <si>
    <t>Nesudaryta sutartis</t>
  </si>
  <si>
    <t>Atsiėmė paraišką</t>
  </si>
  <si>
    <t>188737457</t>
  </si>
  <si>
    <t>Tauragės rajono savivaldybės administracija</t>
  </si>
  <si>
    <t>Baigtas įgyvendinti</t>
  </si>
  <si>
    <t>Baigtas</t>
  </si>
  <si>
    <t>Įgyvendinimas</t>
  </si>
  <si>
    <t>Įgyvendinama sutartis</t>
  </si>
  <si>
    <t>188746659</t>
  </si>
  <si>
    <t>Pagėgių savivaldybės administracija</t>
  </si>
  <si>
    <t>188773720</t>
  </si>
  <si>
    <t>Šilalės rajono savivaldybės administracija</t>
  </si>
  <si>
    <t>Paraiškos vertinimas</t>
  </si>
  <si>
    <t>Ruošiama sutartis</t>
  </si>
  <si>
    <t>188713933</t>
  </si>
  <si>
    <t>Jurbarko rajono savivaldybės administracija</t>
  </si>
  <si>
    <t>179249836</t>
  </si>
  <si>
    <t>UAB "Tauragės vandenys"</t>
  </si>
  <si>
    <t>05.2.1-APVA-R-008-71-0001</t>
  </si>
  <si>
    <t>179901854</t>
  </si>
  <si>
    <t>UAB Tauragės regiono atliekų tvarkymo centras</t>
  </si>
  <si>
    <t>158275315</t>
  </si>
  <si>
    <t>Uždaroji akcinė bendrovė "Jurbarko vandenys"</t>
  </si>
  <si>
    <t>177390158</t>
  </si>
  <si>
    <t>Uždaroji akcinė bendrovė "Pagėgių komunalinis ūkis"</t>
  </si>
  <si>
    <t>176523470</t>
  </si>
  <si>
    <t>Uždaroji akcinė bendrovė "Šilalės vandenys"</t>
  </si>
  <si>
    <t>05.4.1-CPVA-R-302-71-0002</t>
  </si>
  <si>
    <t>POŽERĖS KRISTAUS ATSIMAINYMO BAŽNYČIOS KOMPLEKSO AKTUALIZAVIMAS VIETOS BENDRUOMENĖS POREIKIAMS</t>
  </si>
  <si>
    <t>179880456</t>
  </si>
  <si>
    <t>Tauragės socialinių paslaugų centras</t>
  </si>
  <si>
    <t>179862248</t>
  </si>
  <si>
    <t>Uždaroji akcinė bendrovė "Šeimos pulsas"</t>
  </si>
  <si>
    <t>176629281</t>
  </si>
  <si>
    <t>178058059</t>
  </si>
  <si>
    <t>300011170</t>
  </si>
  <si>
    <t>179863154</t>
  </si>
  <si>
    <t>UAB MAŽONIENĖS MEDICINOS KABINETAS</t>
  </si>
  <si>
    <t>176628941</t>
  </si>
  <si>
    <t>Viešoji įstaiga Šilalės pirminės sveikatos priežiūros centras</t>
  </si>
  <si>
    <t>177971074</t>
  </si>
  <si>
    <t>Uždaroji akcinė bendrovė "Šilalės šeimos gydytojo praktika"</t>
  </si>
  <si>
    <t>279761360</t>
  </si>
  <si>
    <t>Viešoji įstaiga Tauragės rajono pirminės sveikatos priežiūros centras</t>
  </si>
  <si>
    <t>176629139</t>
  </si>
  <si>
    <t>176629324</t>
  </si>
  <si>
    <t>158759565</t>
  </si>
  <si>
    <t>Uždaroji akcinė bendrovė Jurbarko šeimos klinika</t>
  </si>
  <si>
    <t>158349317</t>
  </si>
  <si>
    <t>158310677</t>
  </si>
  <si>
    <t>Viešoji įstaiga Jurbarko rajono pirminės sveikatos priežiūros centras</t>
  </si>
  <si>
    <t>158330217</t>
  </si>
  <si>
    <t>V. R. Petkinienės individuali įmonė "PHILEMA"</t>
  </si>
  <si>
    <t>158301660</t>
  </si>
  <si>
    <t>176629096</t>
  </si>
  <si>
    <t>Viešoji įstaiga Kaltinėnų pirminės sveikatos priežiūros centras</t>
  </si>
  <si>
    <t>08.1.3-CPVA-R-609-71-0018</t>
  </si>
  <si>
    <t>Anuliuota paraiška</t>
  </si>
  <si>
    <t>Šilalės šeimos gydytojo praktika, UAB</t>
  </si>
  <si>
    <t>08.1.3-CPVA-R-609-71-0019</t>
  </si>
  <si>
    <t>VšĮ Kaltinėnų pirminės sveikatos priežiūros centras</t>
  </si>
  <si>
    <t>08.2.1-CPVA-R-908-71-0001</t>
  </si>
  <si>
    <t>08.2.1-CPVA-R-908-71-0003</t>
  </si>
  <si>
    <t>303531094</t>
  </si>
  <si>
    <t>Tauragės rajono savivaldybės visuomenės sveikatos biuras</t>
  </si>
  <si>
    <t>303506461</t>
  </si>
  <si>
    <t>Jurbarko rajono savivaldybės visuomenės sveikatos biuras</t>
  </si>
  <si>
    <t>301523693</t>
  </si>
  <si>
    <t>Šilalės rajono savivaldybės visuomenės sveikatos biuras</t>
  </si>
  <si>
    <t>190327586</t>
  </si>
  <si>
    <t>09.1.3-CPVA-R-725-71-0003</t>
  </si>
  <si>
    <t>Vaikų ir jaunimo neformalaus ugdymosi galimybių plėtra Tauragės moksleivių kūrybos centre</t>
  </si>
  <si>
    <t>Paslaugų teikimo ir asmenų aptarnavimo kokybės gerinimas Tauragės regiono savivaldybėse. I etapas</t>
  </si>
  <si>
    <t>04.5.1-TID-R-514-71-0002</t>
  </si>
  <si>
    <t>Patvirtinta paraiška</t>
  </si>
  <si>
    <t>05.5.1-APVA-R-019-71-0005</t>
  </si>
  <si>
    <t>Pateikta paraiška</t>
  </si>
  <si>
    <t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t>
  </si>
  <si>
    <t>Projekto būsena 2019-06-05</t>
  </si>
  <si>
    <t>Nepateikta paraiška</t>
  </si>
  <si>
    <t>Projekto pavadinimas</t>
  </si>
  <si>
    <t>Projekto būsena</t>
  </si>
  <si>
    <t>viešųjų lėšų suma (ES+VB+viešasis įnašas) 108=109+113</t>
  </si>
  <si>
    <t xml:space="preserve">
Skiriamas finansavimas pagal sutartį 109=110+111</t>
  </si>
  <si>
    <t xml:space="preserve">
Skirto finansavimo ES fondų lėšos</t>
  </si>
  <si>
    <t xml:space="preserve">
Skirto finansavimo LR valstybės biudžeto lėšos</t>
  </si>
  <si>
    <t xml:space="preserve">
Pareiškėjo ir partnerio (-ių) nuosavos lėšos 112 =113+117</t>
  </si>
  <si>
    <t xml:space="preserve">
Viešosios lėšos 113=114+115+116</t>
  </si>
  <si>
    <t xml:space="preserve">
LR valstybės biudžeto lėšos</t>
  </si>
  <si>
    <t xml:space="preserve">
Savivaldybės biudžeto lėšos</t>
  </si>
  <si>
    <t xml:space="preserve">
Kiti viešųjų lėšų šaltiniai</t>
  </si>
  <si>
    <t xml:space="preserve">
Privačios lėšos 117=118+119</t>
  </si>
  <si>
    <t xml:space="preserve">
Pareiškėjo ir partnerio (-ių) lėšos</t>
  </si>
  <si>
    <t xml:space="preserve">
Kiti lėšų šaltiniai</t>
  </si>
  <si>
    <t>10</t>
  </si>
  <si>
    <t>13</t>
  </si>
  <si>
    <t>14</t>
  </si>
  <si>
    <t>108</t>
  </si>
  <si>
    <t>109</t>
  </si>
  <si>
    <t>110</t>
  </si>
  <si>
    <t>111</t>
  </si>
  <si>
    <t>112</t>
  </si>
  <si>
    <t>113</t>
  </si>
  <si>
    <t>114</t>
  </si>
  <si>
    <t>115</t>
  </si>
  <si>
    <t>116</t>
  </si>
  <si>
    <t>117</t>
  </si>
  <si>
    <t>118</t>
  </si>
  <si>
    <t>119</t>
  </si>
  <si>
    <t xml:space="preserve">Projekto </t>
  </si>
  <si>
    <t>viso</t>
  </si>
  <si>
    <t>ES</t>
  </si>
  <si>
    <t>VB</t>
  </si>
  <si>
    <t>PP</t>
  </si>
  <si>
    <t>9</t>
  </si>
  <si>
    <t>12</t>
  </si>
  <si>
    <t>40=42+45</t>
  </si>
  <si>
    <t>43</t>
  </si>
  <si>
    <t>44</t>
  </si>
  <si>
    <t>45=46+47+48+49</t>
  </si>
  <si>
    <t>05.5.1-APVA-R-019-71-0006</t>
  </si>
  <si>
    <r>
      <rPr>
        <strike/>
        <sz val="10"/>
        <rFont val="Times New Roman"/>
        <family val="1"/>
        <charset val="186"/>
      </rPr>
      <t>433 500,00</t>
    </r>
    <r>
      <rPr>
        <sz val="10"/>
        <rFont val="Times New Roman"/>
        <family val="1"/>
        <charset val="186"/>
      </rPr>
      <t xml:space="preserve">              </t>
    </r>
    <r>
      <rPr>
        <sz val="10"/>
        <color rgb="FFFF0000"/>
        <rFont val="Times New Roman"/>
        <family val="1"/>
        <charset val="186"/>
      </rPr>
      <t xml:space="preserve"> 791 781,00</t>
    </r>
  </si>
  <si>
    <r>
      <rPr>
        <strike/>
        <sz val="10"/>
        <rFont val="Times New Roman"/>
        <family val="1"/>
        <charset val="186"/>
      </rPr>
      <t>76 500,00</t>
    </r>
    <r>
      <rPr>
        <sz val="10"/>
        <rFont val="Times New Roman"/>
        <family val="1"/>
        <charset val="186"/>
      </rPr>
      <t xml:space="preserve">                 </t>
    </r>
    <r>
      <rPr>
        <sz val="10"/>
        <color rgb="FFFF0000"/>
        <rFont val="Times New Roman"/>
        <family val="1"/>
        <charset val="186"/>
      </rPr>
      <t>139 727,00</t>
    </r>
  </si>
  <si>
    <r>
      <rPr>
        <strike/>
        <sz val="10"/>
        <rFont val="Times New Roman"/>
        <family val="1"/>
        <charset val="186"/>
      </rPr>
      <t>510 000,00</t>
    </r>
    <r>
      <rPr>
        <sz val="10"/>
        <rFont val="Times New Roman"/>
        <family val="1"/>
        <charset val="186"/>
      </rPr>
      <t xml:space="preserve">                          </t>
    </r>
    <r>
      <rPr>
        <sz val="10"/>
        <color rgb="FFFF0000"/>
        <rFont val="Times New Roman"/>
        <family val="1"/>
        <charset val="186"/>
      </rPr>
      <t xml:space="preserve">  931 508,00</t>
    </r>
  </si>
  <si>
    <r>
      <rPr>
        <strike/>
        <sz val="10"/>
        <rFont val="Times New Roman"/>
        <family val="1"/>
        <charset val="186"/>
      </rPr>
      <t>2020</t>
    </r>
    <r>
      <rPr>
        <sz val="10"/>
        <color rgb="FFFF0000"/>
        <rFont val="Times New Roman"/>
        <family val="1"/>
        <charset val="186"/>
      </rPr>
      <t xml:space="preserve">              2021</t>
    </r>
  </si>
  <si>
    <r>
      <rPr>
        <strike/>
        <sz val="10"/>
        <rFont val="Times New Roman"/>
        <family val="1"/>
        <charset val="186"/>
      </rPr>
      <t xml:space="preserve">21   </t>
    </r>
    <r>
      <rPr>
        <sz val="10"/>
        <rFont val="Times New Roman"/>
        <family val="1"/>
        <charset val="186"/>
      </rPr>
      <t xml:space="preserve">          </t>
    </r>
    <r>
      <rPr>
        <sz val="10"/>
        <color rgb="FFFF0000"/>
        <rFont val="Times New Roman"/>
        <family val="1"/>
        <charset val="186"/>
      </rPr>
      <t xml:space="preserve"> 69</t>
    </r>
  </si>
  <si>
    <r>
      <rPr>
        <strike/>
        <sz val="10"/>
        <rFont val="Times New Roman"/>
        <family val="1"/>
        <charset val="186"/>
      </rPr>
      <t>1,1</t>
    </r>
    <r>
      <rPr>
        <sz val="10"/>
        <rFont val="Times New Roman"/>
        <family val="1"/>
        <charset val="186"/>
      </rPr>
      <t xml:space="preserve">             </t>
    </r>
    <r>
      <rPr>
        <sz val="10"/>
        <color rgb="FFFF0000"/>
        <rFont val="Times New Roman"/>
        <family val="1"/>
        <charset val="186"/>
      </rPr>
      <t>0,22</t>
    </r>
  </si>
  <si>
    <r>
      <rPr>
        <strike/>
        <sz val="10"/>
        <rFont val="Times New Roman"/>
        <family val="1"/>
        <charset val="186"/>
      </rPr>
      <t>356 445,80</t>
    </r>
    <r>
      <rPr>
        <sz val="10"/>
        <rFont val="Times New Roman"/>
        <family val="1"/>
        <charset val="186"/>
      </rPr>
      <t xml:space="preserve">                        </t>
    </r>
    <r>
      <rPr>
        <sz val="10"/>
        <color rgb="FFFF0000"/>
        <rFont val="Times New Roman"/>
        <family val="1"/>
        <charset val="186"/>
      </rPr>
      <t>321 547,60</t>
    </r>
  </si>
  <si>
    <r>
      <rPr>
        <strike/>
        <sz val="10"/>
        <rFont val="Times New Roman"/>
        <family val="1"/>
        <charset val="186"/>
      </rPr>
      <t>419 348,00</t>
    </r>
    <r>
      <rPr>
        <sz val="10"/>
        <rFont val="Times New Roman"/>
        <family val="1"/>
        <charset val="186"/>
      </rPr>
      <t xml:space="preserve">               </t>
    </r>
    <r>
      <rPr>
        <sz val="10"/>
        <color rgb="FFFF0000"/>
        <rFont val="Times New Roman"/>
        <family val="1"/>
        <charset val="186"/>
      </rPr>
      <t xml:space="preserve">   377 371,02</t>
    </r>
  </si>
  <si>
    <r>
      <rPr>
        <strike/>
        <sz val="10"/>
        <rFont val="Times New Roman"/>
        <family val="1"/>
        <charset val="186"/>
      </rPr>
      <t>62 902,20</t>
    </r>
    <r>
      <rPr>
        <sz val="10"/>
        <rFont val="Times New Roman"/>
        <family val="1"/>
        <charset val="186"/>
      </rPr>
      <t xml:space="preserve">            </t>
    </r>
    <r>
      <rPr>
        <sz val="10"/>
        <color rgb="FFFF0000"/>
        <rFont val="Times New Roman"/>
        <family val="1"/>
        <charset val="186"/>
      </rPr>
      <t xml:space="preserve">  55 823,42</t>
    </r>
  </si>
  <si>
    <r>
      <rPr>
        <strike/>
        <sz val="10"/>
        <rFont val="Times New Roman"/>
        <family val="1"/>
        <charset val="186"/>
      </rPr>
      <t>45 521,50</t>
    </r>
    <r>
      <rPr>
        <sz val="10"/>
        <rFont val="Times New Roman"/>
        <family val="1"/>
        <charset val="186"/>
      </rPr>
      <t xml:space="preserve">                       </t>
    </r>
    <r>
      <rPr>
        <sz val="10"/>
        <color rgb="FFFF0000"/>
        <rFont val="Times New Roman"/>
        <family val="1"/>
        <charset val="186"/>
      </rPr>
      <t>43 845,51</t>
    </r>
  </si>
  <si>
    <r>
      <rPr>
        <strike/>
        <sz val="10"/>
        <rFont val="Times New Roman"/>
        <family val="1"/>
        <charset val="186"/>
      </rPr>
      <t xml:space="preserve">8 033,21 </t>
    </r>
    <r>
      <rPr>
        <sz val="10"/>
        <rFont val="Times New Roman"/>
        <family val="1"/>
        <charset val="186"/>
      </rPr>
      <t xml:space="preserve">             </t>
    </r>
    <r>
      <rPr>
        <sz val="10"/>
        <color rgb="FFFF0000"/>
        <rFont val="Times New Roman"/>
        <family val="1"/>
        <charset val="186"/>
      </rPr>
      <t xml:space="preserve">  7 737,45</t>
    </r>
  </si>
  <si>
    <r>
      <rPr>
        <strike/>
        <sz val="10"/>
        <rFont val="Times New Roman"/>
        <family val="1"/>
        <charset val="186"/>
      </rPr>
      <t>53 554,71</t>
    </r>
    <r>
      <rPr>
        <sz val="10"/>
        <rFont val="Times New Roman"/>
        <family val="1"/>
        <charset val="186"/>
      </rPr>
      <t xml:space="preserve">                        </t>
    </r>
    <r>
      <rPr>
        <sz val="10"/>
        <color rgb="FFFF0000"/>
        <rFont val="Times New Roman"/>
        <family val="1"/>
        <charset val="186"/>
      </rPr>
      <t xml:space="preserve"> 51 582,96</t>
    </r>
  </si>
  <si>
    <r>
      <rPr>
        <strike/>
        <sz val="10"/>
        <rFont val="Times New Roman"/>
        <family val="1"/>
        <charset val="186"/>
      </rPr>
      <t>298 352,16</t>
    </r>
    <r>
      <rPr>
        <sz val="10"/>
        <rFont val="Times New Roman"/>
        <family val="1"/>
        <charset val="186"/>
      </rPr>
      <t xml:space="preserve">                  </t>
    </r>
    <r>
      <rPr>
        <sz val="10"/>
        <color rgb="FFFF0000"/>
        <rFont val="Times New Roman"/>
        <family val="1"/>
        <charset val="186"/>
      </rPr>
      <t xml:space="preserve"> 256 406,17</t>
    </r>
  </si>
  <si>
    <r>
      <rPr>
        <strike/>
        <sz val="10"/>
        <rFont val="Times New Roman"/>
        <family val="1"/>
        <charset val="186"/>
      </rPr>
      <t xml:space="preserve">52 650,39 </t>
    </r>
    <r>
      <rPr>
        <sz val="10"/>
        <rFont val="Times New Roman"/>
        <family val="1"/>
        <charset val="186"/>
      </rPr>
      <t xml:space="preserve">                      </t>
    </r>
    <r>
      <rPr>
        <sz val="10"/>
        <color rgb="FFFF0000"/>
        <rFont val="Times New Roman"/>
        <family val="1"/>
        <charset val="186"/>
      </rPr>
      <t>42 071,68</t>
    </r>
  </si>
  <si>
    <r>
      <rPr>
        <strike/>
        <sz val="10"/>
        <rFont val="Times New Roman"/>
        <family val="1"/>
        <charset val="186"/>
      </rPr>
      <t>351 002,55</t>
    </r>
    <r>
      <rPr>
        <sz val="10"/>
        <rFont val="Times New Roman"/>
        <family val="1"/>
        <charset val="186"/>
      </rPr>
      <t xml:space="preserve">              </t>
    </r>
    <r>
      <rPr>
        <sz val="10"/>
        <color rgb="FFFF0000"/>
        <rFont val="Times New Roman"/>
        <family val="1"/>
        <charset val="186"/>
      </rPr>
      <t xml:space="preserve"> 298 477,85  </t>
    </r>
  </si>
  <si>
    <r>
      <rPr>
        <strike/>
        <sz val="10"/>
        <rFont val="Times New Roman"/>
        <family val="1"/>
        <charset val="186"/>
      </rPr>
      <t>782 622,37</t>
    </r>
    <r>
      <rPr>
        <sz val="10"/>
        <rFont val="Times New Roman"/>
        <family val="1"/>
        <charset val="186"/>
      </rPr>
      <t xml:space="preserve">                   </t>
    </r>
    <r>
      <rPr>
        <sz val="10"/>
        <color rgb="FFFF0000"/>
        <rFont val="Times New Roman"/>
        <family val="1"/>
        <charset val="186"/>
      </rPr>
      <t>780 065,10</t>
    </r>
  </si>
  <si>
    <r>
      <rPr>
        <strike/>
        <sz val="10"/>
        <rFont val="Times New Roman"/>
        <family val="1"/>
        <charset val="186"/>
      </rPr>
      <t xml:space="preserve">138 109,82 </t>
    </r>
    <r>
      <rPr>
        <sz val="10"/>
        <rFont val="Times New Roman"/>
        <family val="1"/>
        <charset val="186"/>
      </rPr>
      <t xml:space="preserve">                   </t>
    </r>
    <r>
      <rPr>
        <sz val="10"/>
        <color rgb="FFFF0000"/>
        <rFont val="Times New Roman"/>
        <family val="1"/>
        <charset val="186"/>
      </rPr>
      <t xml:space="preserve"> 137 658,55</t>
    </r>
  </si>
  <si>
    <r>
      <rPr>
        <strike/>
        <sz val="10"/>
        <rFont val="Times New Roman"/>
        <family val="1"/>
        <charset val="186"/>
      </rPr>
      <t>920 732,19</t>
    </r>
    <r>
      <rPr>
        <sz val="10"/>
        <rFont val="Times New Roman"/>
        <family val="1"/>
        <charset val="186"/>
      </rPr>
      <t xml:space="preserve">            </t>
    </r>
    <r>
      <rPr>
        <sz val="10"/>
        <color rgb="FFFF0000"/>
        <rFont val="Times New Roman"/>
        <family val="1"/>
        <charset val="186"/>
      </rPr>
      <t xml:space="preserve"> 917 723,65</t>
    </r>
  </si>
  <si>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 Užbaigus I etapu suplanuotas veiklas, projekto veiklos, gavus papildomą finansavimą bus nukreiptos į  asmenų aptarnavimo kokybės gerinimą,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t>
  </si>
  <si>
    <t>1.1.1.3.2</t>
  </si>
  <si>
    <t>1.1.1.4.2</t>
  </si>
  <si>
    <t>R08B-510000-0001</t>
  </si>
  <si>
    <t>R08B-510000-0002</t>
  </si>
  <si>
    <t xml:space="preserve">  AB ,,Vilkyškių pieninė“ įmonių grupės pieno perdirbimo gamyklos statybos projektas</t>
  </si>
  <si>
    <t>AB "Vilkyškių pieninė"</t>
  </si>
  <si>
    <t>Tauragės r. sav.</t>
  </si>
  <si>
    <t>Privačių juridinių asmenų ir juridinio asmens statuso neturinčių organizacijų gamybos srities projektai</t>
  </si>
  <si>
    <t>Sukurta darbo vietų (vnt.)</t>
  </si>
  <si>
    <t>Produkcijos eksportas (proc.)</t>
  </si>
  <si>
    <t>Bus statoma pieno produktų gamybos gamykla. Sūrinė</t>
  </si>
  <si>
    <t>UAB ,,Naista“ gamyklos statybos projektas</t>
  </si>
  <si>
    <t>UAB "Naista"</t>
  </si>
  <si>
    <t>Jurbarko r. sav.</t>
  </si>
  <si>
    <t xml:space="preserve">Finansinio investuotojo statusu veikianti UAB „Naista“ kartu su partneriais planuoja pradėti kelių metų trukmės verslo vystymo projektą Jurbarko mieste. Projekto tikslas – per keletą etapų pastatyti gamyklą, kurioje uždarose patalpose dviem gamybiniais srautais numatoma gaminti įvairias statybines metalo konstrukcijas, modulinio tipo skydines – karkasines namo konstrukcijas ir pan. </t>
  </si>
  <si>
    <t>1.2.1.1.6</t>
  </si>
  <si>
    <t>1.2.1.1.7</t>
  </si>
  <si>
    <t>06.2.1-TID-R-511-71-0005</t>
  </si>
  <si>
    <t>R085511-120000-1236</t>
  </si>
  <si>
    <t>R085511-120000-1237</t>
  </si>
  <si>
    <t>Pagėgių miesto Ateities gatvės infrastruktūros sutvarkymas</t>
  </si>
  <si>
    <t>Tauragės miesto Pilėnų gatvės rekonstrukcija</t>
  </si>
  <si>
    <r>
      <rPr>
        <strike/>
        <sz val="10"/>
        <rFont val="Times New Roman"/>
        <family val="1"/>
        <charset val="186"/>
      </rPr>
      <t xml:space="preserve">656 401,00 </t>
    </r>
    <r>
      <rPr>
        <sz val="10"/>
        <rFont val="Times New Roman"/>
        <family val="1"/>
        <charset val="186"/>
      </rPr>
      <t xml:space="preserve">            </t>
    </r>
    <r>
      <rPr>
        <sz val="10"/>
        <color rgb="FFFF0000"/>
        <rFont val="Times New Roman"/>
        <family val="1"/>
        <charset val="186"/>
      </rPr>
      <t xml:space="preserve"> 706 204,00</t>
    </r>
  </si>
  <si>
    <r>
      <rPr>
        <strike/>
        <sz val="10"/>
        <rFont val="Times New Roman"/>
        <family val="1"/>
        <charset val="186"/>
      </rPr>
      <t>115 836,00</t>
    </r>
    <r>
      <rPr>
        <sz val="10"/>
        <rFont val="Times New Roman"/>
        <family val="1"/>
        <charset val="186"/>
      </rPr>
      <t xml:space="preserve">           </t>
    </r>
    <r>
      <rPr>
        <sz val="10"/>
        <color rgb="FFFF0000"/>
        <rFont val="Times New Roman"/>
        <family val="1"/>
        <charset val="186"/>
      </rPr>
      <t>340 007,79</t>
    </r>
  </si>
  <si>
    <r>
      <rPr>
        <strike/>
        <sz val="10"/>
        <rFont val="Times New Roman"/>
        <family val="1"/>
        <charset val="186"/>
      </rPr>
      <t>772 237,00</t>
    </r>
    <r>
      <rPr>
        <sz val="10"/>
        <rFont val="Times New Roman"/>
        <family val="1"/>
        <charset val="186"/>
      </rPr>
      <t xml:space="preserve">                </t>
    </r>
    <r>
      <rPr>
        <sz val="10"/>
        <color rgb="FFFF0000"/>
        <rFont val="Times New Roman"/>
        <family val="1"/>
        <charset val="186"/>
      </rPr>
      <t>1 046 211,79</t>
    </r>
  </si>
  <si>
    <r>
      <rPr>
        <strike/>
        <sz val="10"/>
        <rFont val="Times New Roman"/>
        <family val="1"/>
        <charset val="186"/>
      </rPr>
      <t>2019-07</t>
    </r>
    <r>
      <rPr>
        <sz val="10"/>
        <rFont val="Times New Roman"/>
        <family val="1"/>
        <charset val="186"/>
      </rPr>
      <t xml:space="preserve">               </t>
    </r>
    <r>
      <rPr>
        <sz val="10"/>
        <color rgb="FFFF0000"/>
        <rFont val="Times New Roman"/>
        <family val="1"/>
        <charset val="186"/>
      </rPr>
      <t xml:space="preserve"> 2019-09</t>
    </r>
  </si>
  <si>
    <r>
      <rPr>
        <strike/>
        <sz val="10"/>
        <rFont val="Times New Roman"/>
        <family val="1"/>
        <charset val="186"/>
      </rPr>
      <t>244 997,79</t>
    </r>
    <r>
      <rPr>
        <sz val="10"/>
        <rFont val="Times New Roman"/>
        <family val="1"/>
        <charset val="186"/>
      </rPr>
      <t xml:space="preserve">            </t>
    </r>
    <r>
      <rPr>
        <sz val="10"/>
        <color rgb="FFFF0000"/>
        <rFont val="Times New Roman"/>
        <family val="1"/>
        <charset val="186"/>
      </rPr>
      <t xml:space="preserve"> 233 829,35</t>
    </r>
  </si>
  <si>
    <r>
      <rPr>
        <strike/>
        <sz val="10"/>
        <rFont val="Times New Roman"/>
        <family val="1"/>
        <charset val="186"/>
      </rPr>
      <t>0,00</t>
    </r>
    <r>
      <rPr>
        <sz val="10"/>
        <color rgb="FFFF0000"/>
        <rFont val="Times New Roman"/>
        <family val="1"/>
        <charset val="186"/>
      </rPr>
      <t xml:space="preserve">                      18 658,89</t>
    </r>
  </si>
  <si>
    <r>
      <rPr>
        <strike/>
        <sz val="10"/>
        <rFont val="Times New Roman"/>
        <family val="1"/>
        <charset val="186"/>
      </rPr>
      <t xml:space="preserve">43 234,91 </t>
    </r>
    <r>
      <rPr>
        <sz val="10"/>
        <rFont val="Times New Roman"/>
        <family val="1"/>
        <charset val="186"/>
      </rPr>
      <t xml:space="preserve">                     </t>
    </r>
    <r>
      <rPr>
        <sz val="10"/>
        <color rgb="FFFF0000"/>
        <rFont val="Times New Roman"/>
        <family val="1"/>
        <charset val="186"/>
      </rPr>
      <t>22 605,12</t>
    </r>
  </si>
  <si>
    <r>
      <rPr>
        <strike/>
        <sz val="10"/>
        <rFont val="Times New Roman"/>
        <family val="1"/>
        <charset val="186"/>
      </rPr>
      <t>288 232,70</t>
    </r>
    <r>
      <rPr>
        <sz val="10"/>
        <rFont val="Times New Roman"/>
        <family val="1"/>
        <charset val="186"/>
      </rPr>
      <t xml:space="preserve">                       </t>
    </r>
    <r>
      <rPr>
        <sz val="10"/>
        <color rgb="FFFF0000"/>
        <rFont val="Times New Roman"/>
        <family val="1"/>
        <charset val="186"/>
      </rPr>
      <t xml:space="preserve"> 275 093,36</t>
    </r>
  </si>
  <si>
    <r>
      <rPr>
        <strike/>
        <sz val="10"/>
        <rFont val="Times New Roman"/>
        <family val="1"/>
        <charset val="186"/>
      </rPr>
      <t xml:space="preserve">698 749,00 </t>
    </r>
    <r>
      <rPr>
        <sz val="10"/>
        <rFont val="Times New Roman"/>
        <family val="1"/>
        <charset val="186"/>
      </rPr>
      <t xml:space="preserve">                 </t>
    </r>
    <r>
      <rPr>
        <sz val="10"/>
        <color rgb="FFFF0000"/>
        <rFont val="Times New Roman"/>
        <family val="1"/>
        <charset val="186"/>
      </rPr>
      <t xml:space="preserve"> 679 182,07</t>
    </r>
  </si>
  <si>
    <r>
      <rPr>
        <strike/>
        <sz val="10"/>
        <rFont val="Times New Roman"/>
        <family val="1"/>
        <charset val="186"/>
      </rPr>
      <t>123 308,65</t>
    </r>
    <r>
      <rPr>
        <sz val="10"/>
        <rFont val="Times New Roman"/>
        <family val="1"/>
        <charset val="186"/>
      </rPr>
      <t xml:space="preserve">                 </t>
    </r>
    <r>
      <rPr>
        <sz val="10"/>
        <color rgb="FFFF0000"/>
        <rFont val="Times New Roman"/>
        <family val="1"/>
        <charset val="186"/>
      </rPr>
      <t xml:space="preserve">119 855,67 </t>
    </r>
  </si>
  <si>
    <r>
      <rPr>
        <strike/>
        <sz val="10"/>
        <rFont val="Times New Roman"/>
        <family val="1"/>
        <charset val="186"/>
      </rPr>
      <t>822 057,65</t>
    </r>
    <r>
      <rPr>
        <sz val="10"/>
        <rFont val="Times New Roman"/>
        <family val="1"/>
        <charset val="186"/>
      </rPr>
      <t xml:space="preserve">                 </t>
    </r>
    <r>
      <rPr>
        <sz val="10"/>
        <color rgb="FFFF0000"/>
        <rFont val="Times New Roman"/>
        <family val="1"/>
        <charset val="186"/>
      </rPr>
      <t>799 037,74</t>
    </r>
  </si>
  <si>
    <r>
      <rPr>
        <strike/>
        <sz val="10"/>
        <rFont val="Times New Roman"/>
        <family val="1"/>
        <charset val="186"/>
      </rPr>
      <t>1 091 560,00</t>
    </r>
    <r>
      <rPr>
        <sz val="10"/>
        <rFont val="Times New Roman"/>
        <family val="1"/>
        <charset val="186"/>
      </rPr>
      <t xml:space="preserve">               </t>
    </r>
    <r>
      <rPr>
        <sz val="10"/>
        <color rgb="FFFF0000"/>
        <rFont val="Times New Roman"/>
        <family val="1"/>
        <charset val="186"/>
      </rPr>
      <t>1 005 829,48</t>
    </r>
  </si>
  <si>
    <r>
      <rPr>
        <strike/>
        <sz val="10"/>
        <rFont val="Times New Roman"/>
        <family val="1"/>
        <charset val="186"/>
      </rPr>
      <t>192 628,24</t>
    </r>
    <r>
      <rPr>
        <sz val="10"/>
        <rFont val="Times New Roman"/>
        <family val="1"/>
        <charset val="186"/>
      </rPr>
      <t xml:space="preserve">                 </t>
    </r>
    <r>
      <rPr>
        <sz val="10"/>
        <color rgb="FFFF0000"/>
        <rFont val="Times New Roman"/>
        <family val="1"/>
        <charset val="186"/>
      </rPr>
      <t>177 499,33</t>
    </r>
  </si>
  <si>
    <r>
      <rPr>
        <strike/>
        <sz val="10"/>
        <rFont val="Times New Roman"/>
        <family val="1"/>
        <charset val="186"/>
      </rPr>
      <t>1 284 188,24</t>
    </r>
    <r>
      <rPr>
        <sz val="10"/>
        <rFont val="Times New Roman"/>
        <family val="1"/>
        <charset val="186"/>
      </rPr>
      <t xml:space="preserve">                  </t>
    </r>
    <r>
      <rPr>
        <sz val="10"/>
        <color rgb="FFFF0000"/>
        <rFont val="Times New Roman"/>
        <family val="1"/>
        <charset val="186"/>
      </rPr>
      <t xml:space="preserve"> 1 183 328,81</t>
    </r>
  </si>
  <si>
    <r>
      <rPr>
        <strike/>
        <sz val="10"/>
        <rFont val="Times New Roman"/>
        <family val="1"/>
        <charset val="186"/>
      </rPr>
      <t>2019</t>
    </r>
    <r>
      <rPr>
        <sz val="10"/>
        <rFont val="Times New Roman"/>
        <family val="1"/>
        <charset val="186"/>
      </rPr>
      <t xml:space="preserve">         </t>
    </r>
    <r>
      <rPr>
        <sz val="10"/>
        <color rgb="FFFF0000"/>
        <rFont val="Times New Roman"/>
        <family val="1"/>
        <charset val="186"/>
      </rPr>
      <t>2021-01-31</t>
    </r>
  </si>
  <si>
    <r>
      <rPr>
        <strike/>
        <sz val="10"/>
        <rFont val="Times New Roman"/>
        <family val="1"/>
        <charset val="186"/>
      </rPr>
      <t>2019</t>
    </r>
    <r>
      <rPr>
        <sz val="10"/>
        <rFont val="Times New Roman"/>
        <family val="1"/>
        <charset val="186"/>
      </rPr>
      <t xml:space="preserve">           </t>
    </r>
    <r>
      <rPr>
        <sz val="10"/>
        <color rgb="FFFF0000"/>
        <rFont val="Times New Roman"/>
        <family val="1"/>
        <charset val="186"/>
      </rPr>
      <t xml:space="preserve"> 2020-06-30</t>
    </r>
  </si>
  <si>
    <r>
      <rPr>
        <strike/>
        <sz val="10"/>
        <rFont val="Times New Roman"/>
        <family val="1"/>
        <charset val="186"/>
      </rPr>
      <t xml:space="preserve">111 269,00 </t>
    </r>
    <r>
      <rPr>
        <sz val="10"/>
        <rFont val="Times New Roman"/>
        <family val="1"/>
        <charset val="186"/>
      </rPr>
      <t xml:space="preserve">                 </t>
    </r>
    <r>
      <rPr>
        <sz val="10"/>
        <color rgb="FFFF0000"/>
        <rFont val="Times New Roman"/>
        <family val="1"/>
        <charset val="186"/>
      </rPr>
      <t xml:space="preserve"> 111 268,99</t>
    </r>
  </si>
  <si>
    <r>
      <rPr>
        <strike/>
        <sz val="10"/>
        <rFont val="Times New Roman"/>
        <family val="1"/>
        <charset val="186"/>
      </rPr>
      <t xml:space="preserve">28 035,47  </t>
    </r>
    <r>
      <rPr>
        <sz val="10"/>
        <rFont val="Times New Roman"/>
        <family val="1"/>
        <charset val="186"/>
      </rPr>
      <t xml:space="preserve">            </t>
    </r>
    <r>
      <rPr>
        <sz val="10"/>
        <color rgb="FFFF0000"/>
        <rFont val="Times New Roman"/>
        <family val="1"/>
        <charset val="186"/>
      </rPr>
      <t>31 407,61</t>
    </r>
  </si>
  <si>
    <r>
      <rPr>
        <strike/>
        <sz val="10"/>
        <rFont val="Times New Roman"/>
        <family val="1"/>
        <charset val="186"/>
      </rPr>
      <t>139 304,47</t>
    </r>
    <r>
      <rPr>
        <sz val="10"/>
        <rFont val="Times New Roman"/>
        <family val="1"/>
        <charset val="186"/>
      </rPr>
      <t xml:space="preserve">               </t>
    </r>
    <r>
      <rPr>
        <sz val="10"/>
        <color rgb="FFFF0000"/>
        <rFont val="Times New Roman"/>
        <family val="1"/>
        <charset val="186"/>
      </rPr>
      <t>142 676,60</t>
    </r>
  </si>
  <si>
    <r>
      <rPr>
        <strike/>
        <sz val="10"/>
        <rFont val="Times New Roman"/>
        <family val="1"/>
        <charset val="186"/>
      </rPr>
      <t>80 490,00</t>
    </r>
    <r>
      <rPr>
        <sz val="10"/>
        <rFont val="Times New Roman"/>
        <family val="1"/>
        <charset val="186"/>
      </rPr>
      <t xml:space="preserve">            </t>
    </r>
    <r>
      <rPr>
        <sz val="10"/>
        <color rgb="FFFF0000"/>
        <rFont val="Times New Roman"/>
        <family val="1"/>
        <charset val="186"/>
      </rPr>
      <t>153 316,01</t>
    </r>
  </si>
  <si>
    <r>
      <rPr>
        <strike/>
        <sz val="10"/>
        <rFont val="Times New Roman"/>
        <family val="1"/>
        <charset val="186"/>
      </rPr>
      <t>20 280,00</t>
    </r>
    <r>
      <rPr>
        <sz val="10"/>
        <rFont val="Times New Roman"/>
        <family val="1"/>
        <charset val="186"/>
      </rPr>
      <t xml:space="preserve">               </t>
    </r>
    <r>
      <rPr>
        <sz val="10"/>
        <color rgb="FFFF0000"/>
        <rFont val="Times New Roman"/>
        <family val="1"/>
        <charset val="186"/>
      </rPr>
      <t>34 364,86</t>
    </r>
  </si>
  <si>
    <r>
      <rPr>
        <strike/>
        <sz val="10"/>
        <rFont val="Times New Roman"/>
        <family val="1"/>
        <charset val="186"/>
      </rPr>
      <t>100 770,00</t>
    </r>
    <r>
      <rPr>
        <sz val="10"/>
        <rFont val="Times New Roman"/>
        <family val="1"/>
        <charset val="186"/>
      </rPr>
      <t xml:space="preserve">                     </t>
    </r>
    <r>
      <rPr>
        <sz val="10"/>
        <color rgb="FFFF0000"/>
        <rFont val="Times New Roman"/>
        <family val="1"/>
        <charset val="186"/>
      </rPr>
      <t>187 680,87</t>
    </r>
  </si>
  <si>
    <r>
      <rPr>
        <strike/>
        <sz val="10"/>
        <rFont val="Times New Roman"/>
        <family val="1"/>
        <charset val="186"/>
      </rPr>
      <t>0,55</t>
    </r>
    <r>
      <rPr>
        <sz val="10"/>
        <rFont val="Times New Roman"/>
        <family val="1"/>
        <charset val="186"/>
      </rPr>
      <t xml:space="preserve">                 </t>
    </r>
    <r>
      <rPr>
        <sz val="10"/>
        <color rgb="FFFF0000"/>
        <rFont val="Times New Roman"/>
        <family val="1"/>
        <charset val="186"/>
      </rPr>
      <t xml:space="preserve">0,60 </t>
    </r>
  </si>
  <si>
    <r>
      <rPr>
        <strike/>
        <sz val="10"/>
        <rFont val="Times New Roman"/>
        <family val="1"/>
        <charset val="186"/>
      </rPr>
      <t>679 119,00</t>
    </r>
    <r>
      <rPr>
        <sz val="10"/>
        <rFont val="Times New Roman"/>
        <family val="1"/>
        <charset val="186"/>
      </rPr>
      <t xml:space="preserve">              </t>
    </r>
    <r>
      <rPr>
        <sz val="10"/>
        <color rgb="FFFF0000"/>
        <rFont val="Times New Roman"/>
        <family val="1"/>
        <charset val="186"/>
      </rPr>
      <t>1 429 119,00</t>
    </r>
  </si>
  <si>
    <r>
      <rPr>
        <strike/>
        <sz val="10"/>
        <rFont val="Times New Roman"/>
        <family val="1"/>
        <charset val="186"/>
      </rPr>
      <t xml:space="preserve">798 964,00 </t>
    </r>
    <r>
      <rPr>
        <sz val="10"/>
        <rFont val="Times New Roman"/>
        <family val="1"/>
        <charset val="186"/>
      </rPr>
      <t xml:space="preserve">                      </t>
    </r>
    <r>
      <rPr>
        <sz val="10"/>
        <color rgb="FFFF0000"/>
        <rFont val="Times New Roman"/>
        <family val="1"/>
        <charset val="186"/>
      </rPr>
      <t>1 681 316,00</t>
    </r>
  </si>
  <si>
    <r>
      <rPr>
        <strike/>
        <sz val="10"/>
        <rFont val="Times New Roman"/>
        <family val="1"/>
        <charset val="186"/>
      </rPr>
      <t>119 845,00</t>
    </r>
    <r>
      <rPr>
        <sz val="10"/>
        <rFont val="Times New Roman"/>
        <family val="1"/>
        <charset val="186"/>
      </rPr>
      <t xml:space="preserve">                   </t>
    </r>
    <r>
      <rPr>
        <sz val="10"/>
        <color rgb="FFFF0000"/>
        <rFont val="Times New Roman"/>
        <family val="1"/>
        <charset val="186"/>
      </rPr>
      <t>252 197,00</t>
    </r>
  </si>
  <si>
    <r>
      <rPr>
        <strike/>
        <sz val="10"/>
        <rFont val="Times New Roman"/>
        <family val="1"/>
        <charset val="186"/>
      </rPr>
      <t>3</t>
    </r>
    <r>
      <rPr>
        <sz val="10"/>
        <rFont val="Times New Roman"/>
        <family val="1"/>
        <charset val="186"/>
      </rPr>
      <t xml:space="preserve">                   </t>
    </r>
    <r>
      <rPr>
        <sz val="10"/>
        <color rgb="FFFF0000"/>
        <rFont val="Times New Roman"/>
        <family val="1"/>
        <charset val="186"/>
      </rPr>
      <t xml:space="preserve"> 5</t>
    </r>
  </si>
  <si>
    <t xml:space="preserve">Numatoma įrengti Atieties gatvės Pagėgių mieste infrastruktūrą (gatvę su asfalto danga ir apšvietimu), parengiant techninę dokumentaciją, atliekant projekto ekspertizę ir dokumentaciją, reikalingą įregistruoti statinį. </t>
  </si>
  <si>
    <t>Pilėnų g. rekonstravimo darbai. Bus įrengta nauja asfaltbetonio danga,  šaligatviai, sutvarkytos gatvės žaliosios zonos, jos apželdintos, įrengta lietaus nuotekų sistema, įrengti gatvės apšvietimo tinklai.</t>
  </si>
  <si>
    <r>
      <rPr>
        <strike/>
        <sz val="10"/>
        <rFont val="Times New Roman"/>
        <family val="1"/>
        <charset val="186"/>
      </rPr>
      <t xml:space="preserve">235 427,00 </t>
    </r>
    <r>
      <rPr>
        <sz val="10"/>
        <rFont val="Times New Roman"/>
        <family val="1"/>
        <charset val="186"/>
      </rPr>
      <t xml:space="preserve">                    </t>
    </r>
    <r>
      <rPr>
        <sz val="10"/>
        <color rgb="FFFF0000"/>
        <rFont val="Times New Roman"/>
        <family val="1"/>
        <charset val="186"/>
      </rPr>
      <t>364 671,00</t>
    </r>
  </si>
  <si>
    <r>
      <rPr>
        <strike/>
        <sz val="10"/>
        <rFont val="Times New Roman"/>
        <family val="1"/>
        <charset val="186"/>
      </rPr>
      <t>809 630,42</t>
    </r>
    <r>
      <rPr>
        <sz val="10"/>
        <rFont val="Times New Roman"/>
        <family val="1"/>
        <charset val="186"/>
      </rPr>
      <t xml:space="preserve">                 </t>
    </r>
    <r>
      <rPr>
        <sz val="10"/>
        <color rgb="FFFF0000"/>
        <rFont val="Times New Roman"/>
        <family val="1"/>
        <charset val="186"/>
      </rPr>
      <t>725 656,21</t>
    </r>
  </si>
  <si>
    <r>
      <rPr>
        <strike/>
        <sz val="10"/>
        <rFont val="Times New Roman"/>
        <family val="1"/>
        <charset val="186"/>
      </rPr>
      <t xml:space="preserve">553 430,45 </t>
    </r>
    <r>
      <rPr>
        <sz val="10"/>
        <rFont val="Times New Roman"/>
        <family val="1"/>
        <charset val="186"/>
      </rPr>
      <t xml:space="preserve">                   </t>
    </r>
    <r>
      <rPr>
        <sz val="10"/>
        <color rgb="FFFF0000"/>
        <rFont val="Times New Roman"/>
        <family val="1"/>
        <charset val="186"/>
      </rPr>
      <t>328 808,36</t>
    </r>
  </si>
  <si>
    <r>
      <rPr>
        <strike/>
        <sz val="10"/>
        <rFont val="Times New Roman"/>
        <family val="1"/>
        <charset val="186"/>
      </rPr>
      <t>20 772,97</t>
    </r>
    <r>
      <rPr>
        <sz val="10"/>
        <rFont val="Times New Roman"/>
        <family val="1"/>
        <charset val="186"/>
      </rPr>
      <t xml:space="preserve">             </t>
    </r>
    <r>
      <rPr>
        <sz val="10"/>
        <color rgb="FFFF0000"/>
        <rFont val="Times New Roman"/>
        <family val="1"/>
        <charset val="186"/>
      </rPr>
      <t>32 176,85</t>
    </r>
  </si>
  <si>
    <r>
      <rPr>
        <strike/>
        <sz val="10"/>
        <color rgb="FFFF0000"/>
        <rFont val="Times New Roman"/>
        <family val="1"/>
        <charset val="186"/>
      </rPr>
      <t>2019</t>
    </r>
    <r>
      <rPr>
        <sz val="10"/>
        <color rgb="FFFF0000"/>
        <rFont val="Times New Roman"/>
        <family val="1"/>
        <charset val="186"/>
      </rPr>
      <t xml:space="preserve">         2020</t>
    </r>
  </si>
  <si>
    <r>
      <rPr>
        <strike/>
        <sz val="10"/>
        <rFont val="Times New Roman"/>
        <family val="1"/>
        <charset val="186"/>
      </rPr>
      <t xml:space="preserve">225 380,11 </t>
    </r>
    <r>
      <rPr>
        <sz val="10"/>
        <rFont val="Times New Roman"/>
        <family val="1"/>
        <charset val="186"/>
      </rPr>
      <t xml:space="preserve">            </t>
    </r>
    <r>
      <rPr>
        <sz val="10"/>
        <color rgb="FFFF0000"/>
        <rFont val="Times New Roman"/>
        <family val="1"/>
        <charset val="186"/>
      </rPr>
      <t>236 884,21</t>
    </r>
  </si>
  <si>
    <r>
      <rPr>
        <strike/>
        <sz val="10"/>
        <rFont val="Times New Roman"/>
        <family val="1"/>
        <charset val="186"/>
      </rPr>
      <t>680 455,98</t>
    </r>
    <r>
      <rPr>
        <sz val="10"/>
        <rFont val="Times New Roman"/>
        <family val="1"/>
        <charset val="186"/>
      </rPr>
      <t xml:space="preserve">                 </t>
    </r>
    <r>
      <rPr>
        <sz val="10"/>
        <color rgb="FFFF0000"/>
        <rFont val="Times New Roman"/>
        <family val="1"/>
        <charset val="186"/>
      </rPr>
      <t>179 933,32</t>
    </r>
  </si>
  <si>
    <r>
      <rPr>
        <strike/>
        <sz val="10"/>
        <rFont val="Times New Roman"/>
        <family val="1"/>
        <charset val="186"/>
      </rPr>
      <t>905 836,09</t>
    </r>
    <r>
      <rPr>
        <sz val="10"/>
        <rFont val="Times New Roman"/>
        <family val="1"/>
        <charset val="186"/>
      </rPr>
      <t xml:space="preserve">            </t>
    </r>
    <r>
      <rPr>
        <sz val="10"/>
        <color rgb="FFFF0000"/>
        <rFont val="Times New Roman"/>
        <family val="1"/>
        <charset val="186"/>
      </rPr>
      <t xml:space="preserve"> 416 817,53</t>
    </r>
  </si>
  <si>
    <r>
      <rPr>
        <strike/>
        <sz val="10"/>
        <rFont val="Times New Roman"/>
        <family val="1"/>
        <charset val="186"/>
      </rPr>
      <t>163 035,45</t>
    </r>
    <r>
      <rPr>
        <sz val="10"/>
        <rFont val="Times New Roman"/>
        <family val="1"/>
        <charset val="186"/>
      </rPr>
      <t xml:space="preserve">            </t>
    </r>
    <r>
      <rPr>
        <sz val="10"/>
        <color rgb="FFFF0000"/>
        <rFont val="Times New Roman"/>
        <family val="1"/>
        <charset val="186"/>
      </rPr>
      <t xml:space="preserve"> 156 806,25</t>
    </r>
  </si>
  <si>
    <r>
      <rPr>
        <strike/>
        <sz val="10"/>
        <rFont val="Times New Roman"/>
        <family val="1"/>
        <charset val="186"/>
      </rPr>
      <t xml:space="preserve">28 770,97  </t>
    </r>
    <r>
      <rPr>
        <sz val="10"/>
        <rFont val="Times New Roman"/>
        <family val="1"/>
        <charset val="186"/>
      </rPr>
      <t xml:space="preserve">        </t>
    </r>
    <r>
      <rPr>
        <sz val="10"/>
        <color rgb="FFFF0000"/>
        <rFont val="Times New Roman"/>
        <family val="1"/>
        <charset val="186"/>
      </rPr>
      <t>27 671,70</t>
    </r>
  </si>
  <si>
    <r>
      <rPr>
        <strike/>
        <sz val="10"/>
        <rFont val="Times New Roman"/>
        <family val="1"/>
        <charset val="186"/>
      </rPr>
      <t xml:space="preserve">191 806,42 </t>
    </r>
    <r>
      <rPr>
        <sz val="10"/>
        <rFont val="Times New Roman"/>
        <family val="1"/>
        <charset val="186"/>
      </rPr>
      <t xml:space="preserve">          </t>
    </r>
    <r>
      <rPr>
        <sz val="10"/>
        <color rgb="FFFF0000"/>
        <rFont val="Times New Roman"/>
        <family val="1"/>
        <charset val="186"/>
      </rPr>
      <t xml:space="preserve">  184 477,95</t>
    </r>
  </si>
  <si>
    <r>
      <rPr>
        <strike/>
        <sz val="10"/>
        <rFont val="Times New Roman"/>
        <family val="1"/>
        <charset val="186"/>
      </rPr>
      <t>65 250,00</t>
    </r>
    <r>
      <rPr>
        <sz val="10"/>
        <rFont val="Times New Roman"/>
        <family val="1"/>
        <charset val="186"/>
      </rPr>
      <t xml:space="preserve">                 </t>
    </r>
    <r>
      <rPr>
        <sz val="10"/>
        <color rgb="FFFF0000"/>
        <rFont val="Times New Roman"/>
        <family val="1"/>
        <charset val="186"/>
      </rPr>
      <t xml:space="preserve"> 77 491,23</t>
    </r>
  </si>
  <si>
    <r>
      <rPr>
        <strike/>
        <sz val="10"/>
        <rFont val="Times New Roman"/>
        <family val="1"/>
        <charset val="186"/>
      </rPr>
      <t xml:space="preserve">9 788,00    </t>
    </r>
    <r>
      <rPr>
        <sz val="10"/>
        <rFont val="Times New Roman"/>
        <family val="1"/>
        <charset val="186"/>
      </rPr>
      <t xml:space="preserve">               </t>
    </r>
    <r>
      <rPr>
        <sz val="10"/>
        <color rgb="FFFF0000"/>
        <rFont val="Times New Roman"/>
        <family val="1"/>
        <charset val="186"/>
      </rPr>
      <t xml:space="preserve"> 22 331,96</t>
    </r>
  </si>
  <si>
    <r>
      <rPr>
        <strike/>
        <sz val="10"/>
        <rFont val="Times New Roman"/>
        <family val="1"/>
        <charset val="186"/>
      </rPr>
      <t xml:space="preserve">55 462,00  </t>
    </r>
    <r>
      <rPr>
        <sz val="10"/>
        <rFont val="Times New Roman"/>
        <family val="1"/>
        <charset val="186"/>
      </rPr>
      <t xml:space="preserve">           </t>
    </r>
    <r>
      <rPr>
        <sz val="10"/>
        <color rgb="FFFF0000"/>
        <rFont val="Times New Roman"/>
        <family val="1"/>
        <charset val="186"/>
      </rPr>
      <t xml:space="preserve"> 55 159,27</t>
    </r>
  </si>
  <si>
    <r>
      <rPr>
        <strike/>
        <sz val="10"/>
        <rFont val="Times New Roman"/>
        <family val="1"/>
        <charset val="186"/>
      </rPr>
      <t xml:space="preserve">169 733,46  </t>
    </r>
    <r>
      <rPr>
        <sz val="10"/>
        <rFont val="Times New Roman"/>
        <family val="1"/>
        <charset val="186"/>
      </rPr>
      <t xml:space="preserve">        </t>
    </r>
    <r>
      <rPr>
        <sz val="10"/>
        <color rgb="FFFF0000"/>
        <rFont val="Times New Roman"/>
        <family val="1"/>
        <charset val="186"/>
      </rPr>
      <t xml:space="preserve"> 163 883,85</t>
    </r>
  </si>
  <si>
    <r>
      <rPr>
        <strike/>
        <sz val="10"/>
        <rFont val="Times New Roman"/>
        <family val="1"/>
        <charset val="186"/>
      </rPr>
      <t xml:space="preserve">25 460,02   </t>
    </r>
    <r>
      <rPr>
        <sz val="10"/>
        <rFont val="Times New Roman"/>
        <family val="1"/>
        <charset val="186"/>
      </rPr>
      <t xml:space="preserve">                   </t>
    </r>
    <r>
      <rPr>
        <sz val="10"/>
        <color rgb="FFFF0000"/>
        <rFont val="Times New Roman"/>
        <family val="1"/>
        <charset val="186"/>
      </rPr>
      <t>24 582,58</t>
    </r>
  </si>
  <si>
    <r>
      <rPr>
        <strike/>
        <sz val="10"/>
        <rFont val="Times New Roman"/>
        <family val="1"/>
        <charset val="186"/>
      </rPr>
      <t>144 273,44</t>
    </r>
    <r>
      <rPr>
        <sz val="10"/>
        <rFont val="Times New Roman"/>
        <family val="1"/>
        <charset val="186"/>
      </rPr>
      <t xml:space="preserve">                   </t>
    </r>
    <r>
      <rPr>
        <sz val="10"/>
        <color rgb="FFFF0000"/>
        <rFont val="Times New Roman"/>
        <family val="1"/>
        <charset val="186"/>
      </rPr>
      <t xml:space="preserve">139 301,27 </t>
    </r>
  </si>
  <si>
    <r>
      <rPr>
        <strike/>
        <sz val="10"/>
        <rFont val="Times New Roman"/>
        <family val="1"/>
        <charset val="186"/>
      </rPr>
      <t>110 048,59</t>
    </r>
    <r>
      <rPr>
        <sz val="10"/>
        <rFont val="Times New Roman"/>
        <family val="1"/>
        <charset val="186"/>
      </rPr>
      <t xml:space="preserve">         </t>
    </r>
    <r>
      <rPr>
        <sz val="10"/>
        <color rgb="FFFF0000"/>
        <rFont val="Times New Roman"/>
        <family val="1"/>
        <charset val="186"/>
      </rPr>
      <t>97 155,00</t>
    </r>
  </si>
  <si>
    <r>
      <rPr>
        <strike/>
        <sz val="10"/>
        <rFont val="Times New Roman"/>
        <family val="1"/>
        <charset val="186"/>
      </rPr>
      <t xml:space="preserve">19 420,34  </t>
    </r>
    <r>
      <rPr>
        <sz val="10"/>
        <rFont val="Times New Roman"/>
        <family val="1"/>
        <charset val="186"/>
      </rPr>
      <t xml:space="preserve">                   </t>
    </r>
    <r>
      <rPr>
        <sz val="10"/>
        <color rgb="FFFF0000"/>
        <rFont val="Times New Roman"/>
        <family val="1"/>
        <charset val="186"/>
      </rPr>
      <t>32 313,93</t>
    </r>
  </si>
  <si>
    <r>
      <rPr>
        <strike/>
        <sz val="10"/>
        <rFont val="Times New Roman"/>
        <family val="1"/>
        <charset val="186"/>
      </rPr>
      <t>304 169,74</t>
    </r>
    <r>
      <rPr>
        <sz val="10"/>
        <rFont val="Times New Roman"/>
        <family val="1"/>
        <charset val="186"/>
      </rPr>
      <t xml:space="preserve">                     </t>
    </r>
    <r>
      <rPr>
        <sz val="10"/>
        <color rgb="FFFF0000"/>
        <rFont val="Times New Roman"/>
        <family val="1"/>
        <charset val="186"/>
      </rPr>
      <t>443 490,39</t>
    </r>
  </si>
  <si>
    <r>
      <rPr>
        <strike/>
        <sz val="10"/>
        <rFont val="Times New Roman"/>
        <family val="1"/>
        <charset val="186"/>
      </rPr>
      <t xml:space="preserve">2019  </t>
    </r>
    <r>
      <rPr>
        <sz val="10"/>
        <rFont val="Times New Roman"/>
        <family val="1"/>
        <charset val="186"/>
      </rPr>
      <t xml:space="preserve">       </t>
    </r>
    <r>
      <rPr>
        <sz val="10"/>
        <color rgb="FFFF0000"/>
        <rFont val="Times New Roman"/>
        <family val="1"/>
        <charset val="186"/>
      </rPr>
      <t>2021</t>
    </r>
  </si>
  <si>
    <r>
      <rPr>
        <strike/>
        <sz val="10"/>
        <rFont val="Times New Roman"/>
        <family val="1"/>
        <charset val="186"/>
      </rPr>
      <t>1000</t>
    </r>
    <r>
      <rPr>
        <sz val="10"/>
        <rFont val="Times New Roman"/>
        <family val="1"/>
        <charset val="186"/>
      </rPr>
      <t xml:space="preserve">          </t>
    </r>
    <r>
      <rPr>
        <sz val="10"/>
        <color rgb="FFFF0000"/>
        <rFont val="Times New Roman"/>
        <family val="1"/>
        <charset val="186"/>
      </rPr>
      <t>1500</t>
    </r>
  </si>
  <si>
    <r>
      <rPr>
        <strike/>
        <sz val="10"/>
        <rFont val="Times New Roman"/>
        <family val="1"/>
        <charset val="186"/>
      </rPr>
      <t xml:space="preserve">113 949,00 </t>
    </r>
    <r>
      <rPr>
        <sz val="10"/>
        <rFont val="Times New Roman"/>
        <family val="1"/>
        <charset val="186"/>
      </rPr>
      <t xml:space="preserve">            </t>
    </r>
    <r>
      <rPr>
        <sz val="10"/>
        <color rgb="FFFF0000"/>
        <rFont val="Times New Roman"/>
        <family val="1"/>
        <charset val="186"/>
      </rPr>
      <t xml:space="preserve"> 113 948,98</t>
    </r>
  </si>
  <si>
    <r>
      <rPr>
        <strike/>
        <sz val="10"/>
        <rFont val="Times New Roman"/>
        <family val="1"/>
        <charset val="186"/>
      </rPr>
      <t>134 057,65</t>
    </r>
    <r>
      <rPr>
        <sz val="10"/>
        <rFont val="Times New Roman"/>
        <family val="1"/>
        <charset val="186"/>
      </rPr>
      <t xml:space="preserve">            </t>
    </r>
    <r>
      <rPr>
        <sz val="10"/>
        <color rgb="FFFF0000"/>
        <rFont val="Times New Roman"/>
        <family val="1"/>
        <charset val="186"/>
      </rPr>
      <t xml:space="preserve"> 134 057,62</t>
    </r>
  </si>
  <si>
    <r>
      <rPr>
        <strike/>
        <sz val="10"/>
        <rFont val="Times New Roman"/>
        <family val="1"/>
        <charset val="186"/>
      </rPr>
      <t xml:space="preserve">348 722,37 </t>
    </r>
    <r>
      <rPr>
        <sz val="10"/>
        <rFont val="Times New Roman"/>
        <family val="1"/>
        <charset val="186"/>
      </rPr>
      <t xml:space="preserve">            </t>
    </r>
    <r>
      <rPr>
        <sz val="10"/>
        <color rgb="FFFF0000"/>
        <rFont val="Times New Roman"/>
        <family val="1"/>
        <charset val="186"/>
      </rPr>
      <t>342 134,69</t>
    </r>
  </si>
  <si>
    <r>
      <rPr>
        <strike/>
        <sz val="10"/>
        <rFont val="Times New Roman"/>
        <family val="1"/>
        <charset val="186"/>
      </rPr>
      <t>296 414,00</t>
    </r>
    <r>
      <rPr>
        <sz val="10"/>
        <rFont val="Times New Roman"/>
        <family val="1"/>
        <charset val="186"/>
      </rPr>
      <t xml:space="preserve">                </t>
    </r>
    <r>
      <rPr>
        <sz val="10"/>
        <color rgb="FFFF0000"/>
        <rFont val="Times New Roman"/>
        <family val="1"/>
        <charset val="186"/>
      </rPr>
      <t xml:space="preserve"> 290 814,47</t>
    </r>
  </si>
  <si>
    <r>
      <rPr>
        <strike/>
        <sz val="10"/>
        <rFont val="Times New Roman"/>
        <family val="1"/>
        <charset val="186"/>
      </rPr>
      <t xml:space="preserve">26 154,18  </t>
    </r>
    <r>
      <rPr>
        <sz val="10"/>
        <rFont val="Times New Roman"/>
        <family val="1"/>
        <charset val="186"/>
      </rPr>
      <t xml:space="preserve">              </t>
    </r>
    <r>
      <rPr>
        <sz val="10"/>
        <color rgb="FFFF0000"/>
        <rFont val="Times New Roman"/>
        <family val="1"/>
        <charset val="186"/>
      </rPr>
      <t>25 660,10</t>
    </r>
  </si>
  <si>
    <r>
      <rPr>
        <strike/>
        <sz val="10"/>
        <rFont val="Times New Roman"/>
        <family val="1"/>
        <charset val="186"/>
      </rPr>
      <t>26 154,19</t>
    </r>
    <r>
      <rPr>
        <sz val="10"/>
        <rFont val="Times New Roman"/>
        <family val="1"/>
        <charset val="186"/>
      </rPr>
      <t xml:space="preserve">           </t>
    </r>
    <r>
      <rPr>
        <sz val="10"/>
        <color rgb="FFFF0000"/>
        <rFont val="Times New Roman"/>
        <family val="1"/>
        <charset val="186"/>
      </rPr>
      <t>25 660,12</t>
    </r>
  </si>
  <si>
    <r>
      <rPr>
        <strike/>
        <sz val="10"/>
        <rFont val="Times New Roman"/>
        <family val="1"/>
        <charset val="186"/>
      </rPr>
      <t>394 072,00</t>
    </r>
    <r>
      <rPr>
        <sz val="10"/>
        <rFont val="Times New Roman"/>
        <family val="1"/>
        <charset val="186"/>
      </rPr>
      <t xml:space="preserve">                </t>
    </r>
    <r>
      <rPr>
        <sz val="10"/>
        <color rgb="FFFF0000"/>
        <rFont val="Times New Roman"/>
        <family val="1"/>
        <charset val="186"/>
      </rPr>
      <t>349 590,09</t>
    </r>
  </si>
  <si>
    <r>
      <rPr>
        <strike/>
        <sz val="10"/>
        <rFont val="Times New Roman"/>
        <family val="1"/>
        <charset val="186"/>
      </rPr>
      <t>29 556,00</t>
    </r>
    <r>
      <rPr>
        <sz val="10"/>
        <rFont val="Times New Roman"/>
        <family val="1"/>
        <charset val="186"/>
      </rPr>
      <t xml:space="preserve">            </t>
    </r>
    <r>
      <rPr>
        <sz val="10"/>
        <color rgb="FFFF0000"/>
        <rFont val="Times New Roman"/>
        <family val="1"/>
        <charset val="186"/>
      </rPr>
      <t>26 219,26</t>
    </r>
  </si>
  <si>
    <r>
      <rPr>
        <strike/>
        <sz val="10"/>
        <rFont val="Times New Roman"/>
        <family val="1"/>
        <charset val="186"/>
      </rPr>
      <t>29 555,00</t>
    </r>
    <r>
      <rPr>
        <sz val="10"/>
        <rFont val="Times New Roman"/>
        <family val="1"/>
        <charset val="186"/>
      </rPr>
      <t xml:space="preserve">            </t>
    </r>
    <r>
      <rPr>
        <sz val="10"/>
        <color rgb="FFFF0000"/>
        <rFont val="Times New Roman"/>
        <family val="1"/>
        <charset val="186"/>
      </rPr>
      <t>26 219,26</t>
    </r>
  </si>
  <si>
    <r>
      <rPr>
        <strike/>
        <sz val="10"/>
        <rFont val="Times New Roman"/>
        <family val="1"/>
        <charset val="186"/>
      </rPr>
      <t>334 961,00</t>
    </r>
    <r>
      <rPr>
        <sz val="10"/>
        <rFont val="Times New Roman"/>
        <family val="1"/>
        <charset val="186"/>
      </rPr>
      <t xml:space="preserve">        </t>
    </r>
    <r>
      <rPr>
        <sz val="10"/>
        <color rgb="FFFF0000"/>
        <rFont val="Times New Roman"/>
        <family val="1"/>
        <charset val="186"/>
      </rPr>
      <t>297 151,57</t>
    </r>
  </si>
  <si>
    <r>
      <rPr>
        <strike/>
        <sz val="10"/>
        <rFont val="Times New Roman"/>
        <family val="1"/>
        <charset val="186"/>
      </rPr>
      <t>463 048,00</t>
    </r>
    <r>
      <rPr>
        <sz val="10"/>
        <rFont val="Times New Roman"/>
        <family val="1"/>
        <charset val="186"/>
      </rPr>
      <t xml:space="preserve">               </t>
    </r>
    <r>
      <rPr>
        <sz val="10"/>
        <color rgb="FFFF0000"/>
        <rFont val="Times New Roman"/>
        <family val="1"/>
        <charset val="186"/>
      </rPr>
      <t>628 239,98</t>
    </r>
  </si>
  <si>
    <r>
      <rPr>
        <strike/>
        <sz val="10"/>
        <rFont val="Times New Roman"/>
        <family val="1"/>
        <charset val="186"/>
      </rPr>
      <t xml:space="preserve">544 762,36  </t>
    </r>
    <r>
      <rPr>
        <sz val="10"/>
        <rFont val="Times New Roman"/>
        <family val="1"/>
        <charset val="186"/>
      </rPr>
      <t xml:space="preserve">              </t>
    </r>
    <r>
      <rPr>
        <sz val="10"/>
        <color rgb="FFFF0000"/>
        <rFont val="Times New Roman"/>
        <family val="1"/>
        <charset val="186"/>
      </rPr>
      <t>739 105,85</t>
    </r>
  </si>
  <si>
    <r>
      <rPr>
        <strike/>
        <sz val="10"/>
        <rFont val="Times New Roman"/>
        <family val="1"/>
        <charset val="186"/>
      </rPr>
      <t>40 857,18</t>
    </r>
    <r>
      <rPr>
        <sz val="10"/>
        <rFont val="Times New Roman"/>
        <family val="1"/>
        <charset val="186"/>
      </rPr>
      <t xml:space="preserve">               </t>
    </r>
    <r>
      <rPr>
        <sz val="10"/>
        <color rgb="FFFF0000"/>
        <rFont val="Times New Roman"/>
        <family val="1"/>
        <charset val="186"/>
      </rPr>
      <t>55 432,94</t>
    </r>
  </si>
  <si>
    <r>
      <rPr>
        <strike/>
        <sz val="10"/>
        <rFont val="Times New Roman"/>
        <family val="1"/>
        <charset val="186"/>
      </rPr>
      <t xml:space="preserve">40 857,18 </t>
    </r>
    <r>
      <rPr>
        <sz val="10"/>
        <rFont val="Times New Roman"/>
        <family val="1"/>
        <charset val="186"/>
      </rPr>
      <t xml:space="preserve">          </t>
    </r>
    <r>
      <rPr>
        <sz val="10"/>
        <color rgb="FFFF0000"/>
        <rFont val="Times New Roman"/>
        <family val="1"/>
        <charset val="186"/>
      </rPr>
      <t xml:space="preserve"> 55 432,93</t>
    </r>
  </si>
  <si>
    <r>
      <rPr>
        <strike/>
        <sz val="10"/>
        <rFont val="Times New Roman"/>
        <family val="1"/>
        <charset val="186"/>
      </rPr>
      <t>550</t>
    </r>
    <r>
      <rPr>
        <sz val="10"/>
        <rFont val="Times New Roman"/>
        <family val="1"/>
        <charset val="186"/>
      </rPr>
      <t xml:space="preserve">                 </t>
    </r>
    <r>
      <rPr>
        <sz val="10"/>
        <color rgb="FFFF0000"/>
        <rFont val="Times New Roman"/>
        <family val="1"/>
        <charset val="186"/>
      </rPr>
      <t xml:space="preserve">  594</t>
    </r>
  </si>
  <si>
    <r>
      <rPr>
        <strike/>
        <sz val="10"/>
        <rFont val="Times New Roman"/>
        <family val="1"/>
        <charset val="186"/>
      </rPr>
      <t>64 411,00</t>
    </r>
    <r>
      <rPr>
        <sz val="10"/>
        <rFont val="Times New Roman"/>
        <family val="1"/>
        <charset val="186"/>
      </rPr>
      <t xml:space="preserve">              </t>
    </r>
    <r>
      <rPr>
        <sz val="10"/>
        <color rgb="FFFF0000"/>
        <rFont val="Times New Roman"/>
        <family val="1"/>
        <charset val="186"/>
      </rPr>
      <t>64 410,99</t>
    </r>
  </si>
  <si>
    <r>
      <rPr>
        <strike/>
        <sz val="10"/>
        <rFont val="Times New Roman"/>
        <family val="1"/>
        <charset val="186"/>
      </rPr>
      <t>28 431,82</t>
    </r>
    <r>
      <rPr>
        <sz val="10"/>
        <rFont val="Times New Roman"/>
        <family val="1"/>
        <charset val="186"/>
      </rPr>
      <t xml:space="preserve">            </t>
    </r>
    <r>
      <rPr>
        <sz val="10"/>
        <color rgb="FFFF0000"/>
        <rFont val="Times New Roman"/>
        <family val="1"/>
        <charset val="186"/>
      </rPr>
      <t>28 431,83</t>
    </r>
  </si>
  <si>
    <r>
      <rPr>
        <strike/>
        <sz val="10"/>
        <rFont val="Times New Roman"/>
        <family val="1"/>
        <charset val="186"/>
      </rPr>
      <t>148 515,76</t>
    </r>
    <r>
      <rPr>
        <sz val="10"/>
        <rFont val="Times New Roman"/>
        <family val="1"/>
        <charset val="186"/>
      </rPr>
      <t xml:space="preserve">          </t>
    </r>
    <r>
      <rPr>
        <sz val="10"/>
        <color rgb="FFFF0000"/>
        <rFont val="Times New Roman"/>
        <family val="1"/>
        <charset val="186"/>
      </rPr>
      <t>143 989,53</t>
    </r>
  </si>
  <si>
    <r>
      <rPr>
        <strike/>
        <sz val="10"/>
        <rFont val="Times New Roman"/>
        <family val="1"/>
        <charset val="186"/>
      </rPr>
      <t>24 397,76</t>
    </r>
    <r>
      <rPr>
        <sz val="10"/>
        <rFont val="Times New Roman"/>
        <family val="1"/>
        <charset val="186"/>
      </rPr>
      <t xml:space="preserve">          </t>
    </r>
    <r>
      <rPr>
        <sz val="10"/>
        <color rgb="FFFF0000"/>
        <rFont val="Times New Roman"/>
        <family val="1"/>
        <charset val="186"/>
      </rPr>
      <t xml:space="preserve"> 23 654,20</t>
    </r>
  </si>
  <si>
    <r>
      <rPr>
        <strike/>
        <sz val="10"/>
        <rFont val="Times New Roman"/>
        <family val="1"/>
        <charset val="186"/>
      </rPr>
      <t>124 118,00</t>
    </r>
    <r>
      <rPr>
        <sz val="10"/>
        <rFont val="Times New Roman"/>
        <family val="1"/>
        <charset val="186"/>
      </rPr>
      <t xml:space="preserve">               </t>
    </r>
    <r>
      <rPr>
        <sz val="10"/>
        <color rgb="FFFF0000"/>
        <rFont val="Times New Roman"/>
        <family val="1"/>
        <charset val="186"/>
      </rPr>
      <t>120 335,33</t>
    </r>
  </si>
  <si>
    <r>
      <rPr>
        <strike/>
        <sz val="10"/>
        <rFont val="Times New Roman"/>
        <family val="1"/>
        <charset val="186"/>
      </rPr>
      <t xml:space="preserve">153 887,00 </t>
    </r>
    <r>
      <rPr>
        <sz val="10"/>
        <rFont val="Times New Roman"/>
        <family val="1"/>
        <charset val="186"/>
      </rPr>
      <t xml:space="preserve">          </t>
    </r>
    <r>
      <rPr>
        <sz val="10"/>
        <color rgb="FFFF0000"/>
        <rFont val="Times New Roman"/>
        <family val="1"/>
        <charset val="186"/>
      </rPr>
      <t>152 909,46</t>
    </r>
  </si>
  <si>
    <r>
      <rPr>
        <strike/>
        <sz val="10"/>
        <rFont val="Times New Roman"/>
        <family val="1"/>
        <charset val="186"/>
      </rPr>
      <t xml:space="preserve">27 157,00  </t>
    </r>
    <r>
      <rPr>
        <sz val="10"/>
        <rFont val="Times New Roman"/>
        <family val="1"/>
        <charset val="186"/>
      </rPr>
      <t xml:space="preserve">          </t>
    </r>
    <r>
      <rPr>
        <sz val="10"/>
        <color rgb="FFFF0000"/>
        <rFont val="Times New Roman"/>
        <family val="1"/>
        <charset val="186"/>
      </rPr>
      <t xml:space="preserve"> 26 984,04</t>
    </r>
  </si>
  <si>
    <r>
      <rPr>
        <strike/>
        <sz val="10"/>
        <rFont val="Times New Roman"/>
        <family val="1"/>
        <charset val="186"/>
      </rPr>
      <t>181 044,00</t>
    </r>
    <r>
      <rPr>
        <sz val="10"/>
        <rFont val="Times New Roman"/>
        <family val="1"/>
        <charset val="186"/>
      </rPr>
      <t xml:space="preserve">            </t>
    </r>
    <r>
      <rPr>
        <sz val="10"/>
        <color rgb="FFFF0000"/>
        <rFont val="Times New Roman"/>
        <family val="1"/>
        <charset val="186"/>
      </rPr>
      <t>179 893,50</t>
    </r>
  </si>
  <si>
    <r>
      <rPr>
        <strike/>
        <sz val="10"/>
        <rFont val="Times New Roman"/>
        <family val="1"/>
        <charset val="186"/>
      </rPr>
      <t xml:space="preserve">250 274,11 </t>
    </r>
    <r>
      <rPr>
        <sz val="10"/>
        <rFont val="Times New Roman"/>
        <family val="1"/>
        <charset val="186"/>
      </rPr>
      <t xml:space="preserve">            </t>
    </r>
    <r>
      <rPr>
        <sz val="10"/>
        <color rgb="FFFF0000"/>
        <rFont val="Times New Roman"/>
        <family val="1"/>
        <charset val="186"/>
      </rPr>
      <t>324 610,48</t>
    </r>
  </si>
  <si>
    <r>
      <rPr>
        <strike/>
        <sz val="10"/>
        <rFont val="Times New Roman"/>
        <family val="1"/>
        <charset val="186"/>
      </rPr>
      <t>37 541,11</t>
    </r>
    <r>
      <rPr>
        <sz val="10"/>
        <rFont val="Times New Roman"/>
        <family val="1"/>
        <charset val="186"/>
      </rPr>
      <t xml:space="preserve">              </t>
    </r>
    <r>
      <rPr>
        <sz val="10"/>
        <color rgb="FFFF0000"/>
        <rFont val="Times New Roman"/>
        <family val="1"/>
        <charset val="186"/>
      </rPr>
      <t xml:space="preserve"> 107 117,26</t>
    </r>
  </si>
  <si>
    <r>
      <rPr>
        <strike/>
        <sz val="10"/>
        <rFont val="Times New Roman"/>
        <family val="1"/>
        <charset val="186"/>
      </rPr>
      <t>212 733,00</t>
    </r>
    <r>
      <rPr>
        <sz val="10"/>
        <rFont val="Times New Roman"/>
        <family val="1"/>
        <charset val="186"/>
      </rPr>
      <t xml:space="preserve">          </t>
    </r>
    <r>
      <rPr>
        <sz val="10"/>
        <color rgb="FFFF0000"/>
        <rFont val="Times New Roman"/>
        <family val="1"/>
        <charset val="186"/>
      </rPr>
      <t>217 493,22</t>
    </r>
  </si>
  <si>
    <r>
      <rPr>
        <strike/>
        <sz val="10"/>
        <rFont val="Times New Roman"/>
        <family val="1"/>
        <charset val="186"/>
      </rPr>
      <t xml:space="preserve">1000 </t>
    </r>
    <r>
      <rPr>
        <sz val="10"/>
        <rFont val="Times New Roman"/>
        <family val="1"/>
        <charset val="186"/>
      </rPr>
      <t xml:space="preserve">               </t>
    </r>
    <r>
      <rPr>
        <sz val="10"/>
        <color rgb="FFFF0000"/>
        <rFont val="Times New Roman"/>
        <family val="1"/>
        <charset val="186"/>
      </rPr>
      <t xml:space="preserve">  650</t>
    </r>
  </si>
  <si>
    <t>3.2.1.1.8</t>
  </si>
  <si>
    <t>3.2.1.1.9</t>
  </si>
  <si>
    <t>Kraštovaizdžio formavimas Šilalės miesto Orvydų g. esančioje teritorijoje</t>
  </si>
  <si>
    <t xml:space="preserve">Projekto metu bus įrengiami takai nuo tvenkinio, vedantys į Šilo gatvę, suoliukai, šiukšliadėžės, aikštelės aktyviam poilsiui, vaikų žaidimo aikštelės, laipynės medžiuose. Bus įrengta inkilų zona su informacine lenta, teritorija apsodinta želdiniais, įrengtas apšvietimas. </t>
  </si>
  <si>
    <t>Jūros upės pakrantės ir šlaito tvarkymas Tauragės mieste</t>
  </si>
  <si>
    <t>Jūros upės pakrantės ir šlaito tvarkymo darbai. Planuojama išvalyti teritorijoje esančius blogos būklės, nevertingus medžius, savaiminius krūmynus, įrengti drenažą.</t>
  </si>
  <si>
    <t>R080019-380000-1238</t>
  </si>
  <si>
    <t>R080019-380000-1239</t>
  </si>
  <si>
    <r>
      <rPr>
        <strike/>
        <sz val="10"/>
        <rFont val="Times New Roman"/>
        <family val="1"/>
        <charset val="186"/>
      </rPr>
      <t>1 681 106,52</t>
    </r>
    <r>
      <rPr>
        <sz val="10"/>
        <rFont val="Times New Roman"/>
        <family val="1"/>
        <charset val="186"/>
      </rPr>
      <t xml:space="preserve">            </t>
    </r>
    <r>
      <rPr>
        <sz val="10"/>
        <color rgb="FFFF0000"/>
        <rFont val="Times New Roman"/>
        <family val="1"/>
        <charset val="186"/>
      </rPr>
      <t xml:space="preserve"> 1 800 833,49</t>
    </r>
  </si>
  <si>
    <r>
      <rPr>
        <strike/>
        <sz val="10"/>
        <rFont val="Times New Roman"/>
        <family val="1"/>
        <charset val="186"/>
      </rPr>
      <t>252 165,98</t>
    </r>
    <r>
      <rPr>
        <sz val="10"/>
        <rFont val="Times New Roman"/>
        <family val="1"/>
        <charset val="186"/>
      </rPr>
      <t xml:space="preserve">                   </t>
    </r>
    <r>
      <rPr>
        <sz val="10"/>
        <color rgb="FFFF0000"/>
        <rFont val="Times New Roman"/>
        <family val="1"/>
        <charset val="186"/>
      </rPr>
      <t>371 892,95</t>
    </r>
  </si>
  <si>
    <r>
      <rPr>
        <strike/>
        <sz val="10"/>
        <rFont val="Times New Roman"/>
        <family val="1"/>
        <charset val="186"/>
      </rPr>
      <t xml:space="preserve">2020 </t>
    </r>
    <r>
      <rPr>
        <sz val="10"/>
        <rFont val="Times New Roman"/>
        <family val="1"/>
        <charset val="186"/>
      </rPr>
      <t xml:space="preserve">          </t>
    </r>
    <r>
      <rPr>
        <sz val="10"/>
        <color rgb="FFFF0000"/>
        <rFont val="Times New Roman"/>
        <family val="1"/>
        <charset val="186"/>
      </rPr>
      <t xml:space="preserve"> 2021</t>
    </r>
  </si>
  <si>
    <r>
      <rPr>
        <strike/>
        <sz val="10"/>
        <rFont val="Times New Roman"/>
        <family val="1"/>
        <charset val="186"/>
      </rPr>
      <t>148,34</t>
    </r>
    <r>
      <rPr>
        <sz val="10"/>
        <rFont val="Times New Roman"/>
        <family val="1"/>
        <charset val="186"/>
      </rPr>
      <t xml:space="preserve">              </t>
    </r>
    <r>
      <rPr>
        <sz val="10"/>
        <color rgb="FFFF0000"/>
        <rFont val="Times New Roman"/>
        <family val="1"/>
        <charset val="186"/>
      </rPr>
      <t xml:space="preserve"> 149,00</t>
    </r>
  </si>
  <si>
    <r>
      <rPr>
        <strike/>
        <sz val="10"/>
        <rFont val="Times New Roman"/>
        <family val="1"/>
        <charset val="186"/>
      </rPr>
      <t xml:space="preserve">321 547,60 </t>
    </r>
    <r>
      <rPr>
        <sz val="10"/>
        <rFont val="Times New Roman"/>
        <family val="1"/>
        <charset val="186"/>
      </rPr>
      <t xml:space="preserve">                    </t>
    </r>
    <r>
      <rPr>
        <sz val="10"/>
        <color rgb="FFFF0000"/>
        <rFont val="Times New Roman"/>
        <family val="1"/>
        <charset val="186"/>
      </rPr>
      <t>316 332,70</t>
    </r>
  </si>
  <si>
    <r>
      <rPr>
        <strike/>
        <sz val="10"/>
        <rFont val="Times New Roman"/>
        <family val="1"/>
        <charset val="186"/>
      </rPr>
      <t>256 406,17</t>
    </r>
    <r>
      <rPr>
        <sz val="10"/>
        <rFont val="Times New Roman"/>
        <family val="1"/>
        <charset val="186"/>
      </rPr>
      <t xml:space="preserve">           </t>
    </r>
    <r>
      <rPr>
        <sz val="10"/>
        <color rgb="FFFF0000"/>
        <rFont val="Times New Roman"/>
        <family val="1"/>
        <charset val="186"/>
      </rPr>
      <t xml:space="preserve"> 238 406,17</t>
    </r>
  </si>
  <si>
    <r>
      <rPr>
        <strike/>
        <sz val="10"/>
        <rFont val="Times New Roman"/>
        <family val="1"/>
        <charset val="186"/>
      </rPr>
      <t>377 371,02</t>
    </r>
    <r>
      <rPr>
        <sz val="10"/>
        <rFont val="Times New Roman"/>
        <family val="1"/>
        <charset val="186"/>
      </rPr>
      <t xml:space="preserve">                   </t>
    </r>
    <r>
      <rPr>
        <sz val="10"/>
        <color rgb="FFFF0000"/>
        <rFont val="Times New Roman"/>
        <family val="1"/>
        <charset val="186"/>
      </rPr>
      <t xml:space="preserve"> 372 156,12</t>
    </r>
  </si>
  <si>
    <r>
      <rPr>
        <strike/>
        <sz val="10"/>
        <rFont val="Times New Roman"/>
        <family val="1"/>
        <charset val="186"/>
      </rPr>
      <t>298 477,85</t>
    </r>
    <r>
      <rPr>
        <sz val="10"/>
        <rFont val="Times New Roman"/>
        <family val="1"/>
        <charset val="186"/>
      </rPr>
      <t xml:space="preserve">                  </t>
    </r>
    <r>
      <rPr>
        <sz val="10"/>
        <color rgb="FFFF0000"/>
        <rFont val="Times New Roman"/>
        <family val="1"/>
        <charset val="186"/>
      </rPr>
      <t xml:space="preserve"> 280 477,85</t>
    </r>
  </si>
  <si>
    <r>
      <rPr>
        <strike/>
        <sz val="10"/>
        <rFont val="Times New Roman"/>
        <family val="1"/>
        <charset val="186"/>
      </rPr>
      <t>129 411,77</t>
    </r>
    <r>
      <rPr>
        <sz val="10"/>
        <rFont val="Times New Roman"/>
        <family val="1"/>
        <charset val="186"/>
      </rPr>
      <t xml:space="preserve">             </t>
    </r>
    <r>
      <rPr>
        <sz val="10"/>
        <color rgb="FFFF0000"/>
        <rFont val="Times New Roman"/>
        <family val="1"/>
        <charset val="186"/>
      </rPr>
      <t xml:space="preserve">  31 576,66</t>
    </r>
  </si>
  <si>
    <r>
      <rPr>
        <strike/>
        <sz val="10"/>
        <rFont val="Times New Roman"/>
        <family val="1"/>
        <charset val="186"/>
      </rPr>
      <t xml:space="preserve">19 411,77 </t>
    </r>
    <r>
      <rPr>
        <sz val="10"/>
        <rFont val="Times New Roman"/>
        <family val="1"/>
        <charset val="186"/>
      </rPr>
      <t xml:space="preserve">             </t>
    </r>
    <r>
      <rPr>
        <sz val="10"/>
        <color rgb="FFFF0000"/>
        <rFont val="Times New Roman"/>
        <family val="1"/>
        <charset val="186"/>
      </rPr>
      <t>4 736,66</t>
    </r>
  </si>
  <si>
    <r>
      <rPr>
        <strike/>
        <sz val="10"/>
        <rFont val="Times New Roman"/>
        <family val="1"/>
        <charset val="186"/>
      </rPr>
      <t>920 732,19</t>
    </r>
    <r>
      <rPr>
        <sz val="10"/>
        <rFont val="Times New Roman"/>
        <family val="1"/>
        <charset val="186"/>
      </rPr>
      <t xml:space="preserve">          </t>
    </r>
    <r>
      <rPr>
        <sz val="10"/>
        <color rgb="FFFF0000"/>
        <rFont val="Times New Roman"/>
        <family val="1"/>
        <charset val="186"/>
      </rPr>
      <t>917 723,65</t>
    </r>
  </si>
  <si>
    <r>
      <rPr>
        <strike/>
        <sz val="10"/>
        <rFont val="Times New Roman"/>
        <family val="1"/>
        <charset val="186"/>
      </rPr>
      <t>138 109,82</t>
    </r>
    <r>
      <rPr>
        <sz val="10"/>
        <rFont val="Times New Roman"/>
        <family val="1"/>
        <charset val="186"/>
      </rPr>
      <t xml:space="preserve">            </t>
    </r>
    <r>
      <rPr>
        <sz val="10"/>
        <color rgb="FFFF0000"/>
        <rFont val="Times New Roman"/>
        <family val="1"/>
        <charset val="186"/>
      </rPr>
      <t xml:space="preserve"> 137 658,55</t>
    </r>
  </si>
  <si>
    <r>
      <rPr>
        <strike/>
        <sz val="10"/>
        <rFont val="Times New Roman"/>
        <family val="1"/>
        <charset val="186"/>
      </rPr>
      <t xml:space="preserve">782 622,37 </t>
    </r>
    <r>
      <rPr>
        <sz val="10"/>
        <rFont val="Times New Roman"/>
        <family val="1"/>
        <charset val="186"/>
      </rPr>
      <t xml:space="preserve">      </t>
    </r>
    <r>
      <rPr>
        <sz val="10"/>
        <color rgb="FFFF0000"/>
        <rFont val="Times New Roman"/>
        <family val="1"/>
        <charset val="186"/>
      </rPr>
      <t>780 065,10</t>
    </r>
  </si>
  <si>
    <r>
      <rPr>
        <strike/>
        <sz val="10"/>
        <rFont val="Times New Roman"/>
        <family val="1"/>
        <charset val="186"/>
      </rPr>
      <t xml:space="preserve">110 000,00 </t>
    </r>
    <r>
      <rPr>
        <sz val="10"/>
        <rFont val="Times New Roman"/>
        <family val="1"/>
        <charset val="186"/>
      </rPr>
      <t xml:space="preserve">              </t>
    </r>
    <r>
      <rPr>
        <sz val="10"/>
        <color rgb="FFFF0000"/>
        <rFont val="Times New Roman"/>
        <family val="1"/>
        <charset val="186"/>
      </rPr>
      <t xml:space="preserve"> 26 840,00</t>
    </r>
  </si>
  <si>
    <r>
      <rPr>
        <strike/>
        <sz val="10"/>
        <rFont val="Times New Roman"/>
        <family val="1"/>
        <charset val="186"/>
      </rPr>
      <t xml:space="preserve">53 677,02  </t>
    </r>
    <r>
      <rPr>
        <sz val="10"/>
        <rFont val="Times New Roman"/>
        <family val="1"/>
        <charset val="186"/>
      </rPr>
      <t xml:space="preserve">                 </t>
    </r>
    <r>
      <rPr>
        <sz val="10"/>
        <color rgb="FFFF0000"/>
        <rFont val="Times New Roman"/>
        <family val="1"/>
        <charset val="186"/>
      </rPr>
      <t>100 116,77</t>
    </r>
  </si>
  <si>
    <r>
      <rPr>
        <strike/>
        <sz val="10"/>
        <rFont val="Times New Roman"/>
        <family val="1"/>
        <charset val="186"/>
      </rPr>
      <t xml:space="preserve">357 846,76 </t>
    </r>
    <r>
      <rPr>
        <sz val="10"/>
        <rFont val="Times New Roman"/>
        <family val="1"/>
        <charset val="186"/>
      </rPr>
      <t xml:space="preserve">              </t>
    </r>
    <r>
      <rPr>
        <sz val="10"/>
        <color rgb="FFFF0000"/>
        <rFont val="Times New Roman"/>
        <family val="1"/>
        <charset val="186"/>
      </rPr>
      <t>543 607,16</t>
    </r>
  </si>
  <si>
    <r>
      <rPr>
        <b/>
        <strike/>
        <sz val="10"/>
        <rFont val="Times New Roman"/>
        <family val="1"/>
        <charset val="186"/>
      </rPr>
      <t>33 913,85</t>
    </r>
    <r>
      <rPr>
        <b/>
        <sz val="10"/>
        <rFont val="Times New Roman"/>
        <family val="1"/>
        <charset val="186"/>
      </rPr>
      <t xml:space="preserve">            </t>
    </r>
    <r>
      <rPr>
        <b/>
        <sz val="10"/>
        <color rgb="FFFF0000"/>
        <rFont val="Times New Roman"/>
        <family val="1"/>
        <charset val="186"/>
      </rPr>
      <t>33 913,86</t>
    </r>
  </si>
  <si>
    <r>
      <rPr>
        <b/>
        <strike/>
        <sz val="10"/>
        <rFont val="Times New Roman"/>
        <family val="1"/>
        <charset val="186"/>
      </rPr>
      <t>2 543,53</t>
    </r>
    <r>
      <rPr>
        <b/>
        <sz val="10"/>
        <rFont val="Times New Roman"/>
        <family val="1"/>
        <charset val="186"/>
      </rPr>
      <t xml:space="preserve">                  </t>
    </r>
    <r>
      <rPr>
        <b/>
        <sz val="10"/>
        <color rgb="FFFF0000"/>
        <rFont val="Times New Roman"/>
        <family val="1"/>
        <charset val="186"/>
      </rPr>
      <t>2 543,54</t>
    </r>
  </si>
  <si>
    <r>
      <rPr>
        <b/>
        <strike/>
        <sz val="10"/>
        <rFont val="Times New Roman"/>
        <family val="1"/>
        <charset val="186"/>
      </rPr>
      <t>2 543,53</t>
    </r>
    <r>
      <rPr>
        <b/>
        <sz val="10"/>
        <rFont val="Times New Roman"/>
        <family val="1"/>
        <charset val="186"/>
      </rPr>
      <t xml:space="preserve">                  </t>
    </r>
    <r>
      <rPr>
        <b/>
        <sz val="10"/>
        <color rgb="FFFF0000"/>
        <rFont val="Times New Roman"/>
        <family val="1"/>
        <charset val="186"/>
      </rPr>
      <t>2 543,55</t>
    </r>
  </si>
  <si>
    <r>
      <rPr>
        <b/>
        <strike/>
        <sz val="10"/>
        <rFont val="Times New Roman"/>
        <family val="1"/>
        <charset val="186"/>
      </rPr>
      <t>28 826,79</t>
    </r>
    <r>
      <rPr>
        <b/>
        <sz val="10"/>
        <rFont val="Times New Roman"/>
        <family val="1"/>
        <charset val="186"/>
      </rPr>
      <t xml:space="preserve">               </t>
    </r>
    <r>
      <rPr>
        <b/>
        <sz val="10"/>
        <color rgb="FFFF0000"/>
        <rFont val="Times New Roman"/>
        <family val="1"/>
        <charset val="186"/>
      </rPr>
      <t xml:space="preserve"> 28 826,77</t>
    </r>
  </si>
  <si>
    <r>
      <rPr>
        <strike/>
        <sz val="10"/>
        <rFont val="Times New Roman"/>
        <family val="1"/>
        <charset val="186"/>
      </rPr>
      <t>34 079,07</t>
    </r>
    <r>
      <rPr>
        <sz val="10"/>
        <rFont val="Times New Roman"/>
        <family val="1"/>
        <charset val="186"/>
      </rPr>
      <t xml:space="preserve">               </t>
    </r>
    <r>
      <rPr>
        <sz val="10"/>
        <color rgb="FFFF0000"/>
        <rFont val="Times New Roman"/>
        <family val="1"/>
        <charset val="186"/>
      </rPr>
      <t>34 031,50</t>
    </r>
  </si>
  <si>
    <r>
      <rPr>
        <strike/>
        <sz val="10"/>
        <rFont val="Times New Roman"/>
        <family val="1"/>
        <charset val="186"/>
      </rPr>
      <t>28 967,21</t>
    </r>
    <r>
      <rPr>
        <sz val="10"/>
        <rFont val="Times New Roman"/>
        <family val="1"/>
        <charset val="186"/>
      </rPr>
      <t xml:space="preserve">                  </t>
    </r>
    <r>
      <rPr>
        <sz val="10"/>
        <color rgb="FFFF0000"/>
        <rFont val="Times New Roman"/>
        <family val="1"/>
        <charset val="186"/>
      </rPr>
      <t xml:space="preserve"> 28 926,78</t>
    </r>
  </si>
  <si>
    <r>
      <rPr>
        <strike/>
        <sz val="10"/>
        <rFont val="Times New Roman"/>
        <family val="1"/>
        <charset val="186"/>
      </rPr>
      <t>2 555,93</t>
    </r>
    <r>
      <rPr>
        <sz val="10"/>
        <rFont val="Times New Roman"/>
        <family val="1"/>
        <charset val="186"/>
      </rPr>
      <t xml:space="preserve">                    </t>
    </r>
    <r>
      <rPr>
        <sz val="10"/>
        <color rgb="FFFF0000"/>
        <rFont val="Times New Roman"/>
        <family val="1"/>
        <charset val="186"/>
      </rPr>
      <t>2 552,36</t>
    </r>
  </si>
  <si>
    <r>
      <rPr>
        <strike/>
        <sz val="10"/>
        <rFont val="Times New Roman"/>
        <family val="1"/>
        <charset val="186"/>
      </rPr>
      <t xml:space="preserve">24 189,10 </t>
    </r>
    <r>
      <rPr>
        <sz val="10"/>
        <rFont val="Times New Roman"/>
        <family val="1"/>
        <charset val="186"/>
      </rPr>
      <t xml:space="preserve">               </t>
    </r>
    <r>
      <rPr>
        <sz val="10"/>
        <color rgb="FFFF0000"/>
        <rFont val="Times New Roman"/>
        <family val="1"/>
        <charset val="186"/>
      </rPr>
      <t>25 115,61</t>
    </r>
  </si>
  <si>
    <r>
      <rPr>
        <strike/>
        <sz val="10"/>
        <rFont val="Times New Roman"/>
        <family val="1"/>
        <charset val="186"/>
      </rPr>
      <t xml:space="preserve">20 560,73 </t>
    </r>
    <r>
      <rPr>
        <sz val="10"/>
        <rFont val="Times New Roman"/>
        <family val="1"/>
        <charset val="186"/>
      </rPr>
      <t xml:space="preserve">            </t>
    </r>
    <r>
      <rPr>
        <sz val="10"/>
        <color rgb="FFFF0000"/>
        <rFont val="Times New Roman"/>
        <family val="1"/>
        <charset val="186"/>
      </rPr>
      <t>19 887,17</t>
    </r>
  </si>
  <si>
    <r>
      <rPr>
        <strike/>
        <sz val="10"/>
        <rFont val="Times New Roman"/>
        <family val="1"/>
        <charset val="186"/>
      </rPr>
      <t>1 814,18</t>
    </r>
    <r>
      <rPr>
        <sz val="10"/>
        <rFont val="Times New Roman"/>
        <family val="1"/>
        <charset val="186"/>
      </rPr>
      <t xml:space="preserve">                         </t>
    </r>
    <r>
      <rPr>
        <sz val="10"/>
        <color rgb="FFFF0000"/>
        <rFont val="Times New Roman"/>
        <family val="1"/>
        <charset val="186"/>
      </rPr>
      <t>1 754,75</t>
    </r>
  </si>
  <si>
    <r>
      <rPr>
        <strike/>
        <sz val="10"/>
        <rFont val="Times New Roman"/>
        <family val="1"/>
        <charset val="186"/>
      </rPr>
      <t>1 814,19</t>
    </r>
    <r>
      <rPr>
        <sz val="10"/>
        <rFont val="Times New Roman"/>
        <family val="1"/>
        <charset val="186"/>
      </rPr>
      <t xml:space="preserve">              </t>
    </r>
    <r>
      <rPr>
        <sz val="10"/>
        <color rgb="FFFF0000"/>
        <rFont val="Times New Roman"/>
        <family val="1"/>
        <charset val="186"/>
      </rPr>
      <t xml:space="preserve"> 3 473,69</t>
    </r>
  </si>
  <si>
    <r>
      <rPr>
        <strike/>
        <sz val="10"/>
        <rFont val="Times New Roman"/>
        <family val="1"/>
        <charset val="186"/>
      </rPr>
      <t>12 123,15</t>
    </r>
    <r>
      <rPr>
        <sz val="10"/>
        <rFont val="Times New Roman"/>
        <family val="1"/>
        <charset val="186"/>
      </rPr>
      <t xml:space="preserve">                 </t>
    </r>
    <r>
      <rPr>
        <sz val="10"/>
        <color rgb="FFFF0000"/>
        <rFont val="Times New Roman"/>
        <family val="1"/>
        <charset val="186"/>
      </rPr>
      <t>12 123,16</t>
    </r>
  </si>
  <si>
    <r>
      <rPr>
        <strike/>
        <sz val="10"/>
        <rFont val="Times New Roman"/>
        <family val="1"/>
        <charset val="186"/>
      </rPr>
      <t>1 069,69</t>
    </r>
    <r>
      <rPr>
        <sz val="10"/>
        <rFont val="Times New Roman"/>
        <family val="1"/>
        <charset val="186"/>
      </rPr>
      <t xml:space="preserve">                 </t>
    </r>
    <r>
      <rPr>
        <sz val="10"/>
        <color rgb="FFFF0000"/>
        <rFont val="Times New Roman"/>
        <family val="1"/>
        <charset val="186"/>
      </rPr>
      <t xml:space="preserve"> 1 069,68</t>
    </r>
  </si>
  <si>
    <r>
      <rPr>
        <strike/>
        <sz val="10"/>
        <rFont val="Times New Roman"/>
        <family val="1"/>
        <charset val="186"/>
      </rPr>
      <t xml:space="preserve">18 255,30 </t>
    </r>
    <r>
      <rPr>
        <sz val="10"/>
        <rFont val="Times New Roman"/>
        <family val="1"/>
        <charset val="186"/>
      </rPr>
      <t xml:space="preserve">                   </t>
    </r>
    <r>
      <rPr>
        <sz val="10"/>
        <color rgb="FFFF0000"/>
        <rFont val="Times New Roman"/>
        <family val="1"/>
        <charset val="186"/>
      </rPr>
      <t xml:space="preserve"> 18 255,31</t>
    </r>
  </si>
  <si>
    <r>
      <rPr>
        <strike/>
        <sz val="10"/>
        <rFont val="Times New Roman"/>
        <family val="1"/>
        <charset val="186"/>
      </rPr>
      <t>1 610,76</t>
    </r>
    <r>
      <rPr>
        <sz val="10"/>
        <rFont val="Times New Roman"/>
        <family val="1"/>
        <charset val="186"/>
      </rPr>
      <t xml:space="preserve">                         </t>
    </r>
    <r>
      <rPr>
        <sz val="10"/>
        <color rgb="FFFF0000"/>
        <rFont val="Times New Roman"/>
        <family val="1"/>
        <charset val="186"/>
      </rPr>
      <t>1 610,75</t>
    </r>
  </si>
  <si>
    <r>
      <rPr>
        <strike/>
        <sz val="10"/>
        <rFont val="Times New Roman"/>
        <family val="1"/>
        <charset val="186"/>
      </rPr>
      <t>100 228,23</t>
    </r>
    <r>
      <rPr>
        <sz val="10"/>
        <rFont val="Times New Roman"/>
        <family val="1"/>
        <charset val="186"/>
      </rPr>
      <t xml:space="preserve">                </t>
    </r>
    <r>
      <rPr>
        <sz val="10"/>
        <color rgb="FFFF0000"/>
        <rFont val="Times New Roman"/>
        <family val="1"/>
        <charset val="186"/>
      </rPr>
      <t>100 219,43</t>
    </r>
  </si>
  <si>
    <r>
      <rPr>
        <strike/>
        <sz val="10"/>
        <rFont val="Times New Roman"/>
        <family val="1"/>
        <charset val="186"/>
      </rPr>
      <t>85 194,00</t>
    </r>
    <r>
      <rPr>
        <sz val="10"/>
        <rFont val="Times New Roman"/>
        <family val="1"/>
        <charset val="186"/>
      </rPr>
      <t xml:space="preserve">                </t>
    </r>
    <r>
      <rPr>
        <sz val="10"/>
        <color rgb="FFFF0000"/>
        <rFont val="Times New Roman"/>
        <family val="1"/>
        <charset val="186"/>
      </rPr>
      <t>85 186,52</t>
    </r>
  </si>
  <si>
    <r>
      <rPr>
        <strike/>
        <sz val="10"/>
        <rFont val="Times New Roman"/>
        <family val="1"/>
        <charset val="186"/>
      </rPr>
      <t>7 517,11</t>
    </r>
    <r>
      <rPr>
        <sz val="10"/>
        <rFont val="Times New Roman"/>
        <family val="1"/>
        <charset val="186"/>
      </rPr>
      <t xml:space="preserve">                     </t>
    </r>
    <r>
      <rPr>
        <sz val="10"/>
        <color rgb="FFFF0000"/>
        <rFont val="Times New Roman"/>
        <family val="1"/>
        <charset val="186"/>
      </rPr>
      <t xml:space="preserve"> 7 516,45</t>
    </r>
  </si>
  <si>
    <r>
      <rPr>
        <strike/>
        <sz val="10"/>
        <rFont val="Times New Roman"/>
        <family val="1"/>
        <charset val="186"/>
      </rPr>
      <t xml:space="preserve">7 517,12 </t>
    </r>
    <r>
      <rPr>
        <sz val="10"/>
        <rFont val="Times New Roman"/>
        <family val="1"/>
        <charset val="186"/>
      </rPr>
      <t xml:space="preserve">               </t>
    </r>
    <r>
      <rPr>
        <sz val="10"/>
        <color rgb="FFFF0000"/>
        <rFont val="Times New Roman"/>
        <family val="1"/>
        <charset val="186"/>
      </rPr>
      <t xml:space="preserve"> 7 516,46</t>
    </r>
  </si>
  <si>
    <r>
      <rPr>
        <strike/>
        <sz val="10"/>
        <rFont val="Times New Roman"/>
        <family val="1"/>
        <charset val="186"/>
      </rPr>
      <t>44 874,00</t>
    </r>
    <r>
      <rPr>
        <sz val="10"/>
        <rFont val="Times New Roman"/>
        <family val="1"/>
        <charset val="186"/>
      </rPr>
      <t xml:space="preserve">                 </t>
    </r>
    <r>
      <rPr>
        <sz val="10"/>
        <color rgb="FFFF0000"/>
        <rFont val="Times New Roman"/>
        <family val="1"/>
        <charset val="186"/>
      </rPr>
      <t>44 798,14</t>
    </r>
  </si>
  <si>
    <r>
      <rPr>
        <strike/>
        <sz val="10"/>
        <rFont val="Times New Roman"/>
        <family val="1"/>
        <charset val="186"/>
      </rPr>
      <t>52 792,94</t>
    </r>
    <r>
      <rPr>
        <sz val="10"/>
        <rFont val="Times New Roman"/>
        <family val="1"/>
        <charset val="186"/>
      </rPr>
      <t xml:space="preserve">                </t>
    </r>
    <r>
      <rPr>
        <sz val="10"/>
        <color rgb="FFFF0000"/>
        <rFont val="Times New Roman"/>
        <family val="1"/>
        <charset val="186"/>
      </rPr>
      <t>52 703,69</t>
    </r>
  </si>
  <si>
    <r>
      <rPr>
        <strike/>
        <sz val="10"/>
        <rFont val="Times New Roman"/>
        <family val="1"/>
        <charset val="186"/>
      </rPr>
      <t>3 959,47</t>
    </r>
    <r>
      <rPr>
        <sz val="10"/>
        <rFont val="Times New Roman"/>
        <family val="1"/>
        <charset val="186"/>
      </rPr>
      <t xml:space="preserve">                     </t>
    </r>
    <r>
      <rPr>
        <sz val="10"/>
        <color rgb="FFFF0000"/>
        <rFont val="Times New Roman"/>
        <family val="1"/>
        <charset val="186"/>
      </rPr>
      <t xml:space="preserve"> 3 952,78</t>
    </r>
  </si>
  <si>
    <r>
      <rPr>
        <strike/>
        <sz val="10"/>
        <rFont val="Times New Roman"/>
        <family val="1"/>
        <charset val="186"/>
      </rPr>
      <t>3 959,47</t>
    </r>
    <r>
      <rPr>
        <sz val="10"/>
        <rFont val="Times New Roman"/>
        <family val="1"/>
        <charset val="186"/>
      </rPr>
      <t xml:space="preserve">                   </t>
    </r>
    <r>
      <rPr>
        <sz val="10"/>
        <color rgb="FFFF0000"/>
        <rFont val="Times New Roman"/>
        <family val="1"/>
        <charset val="186"/>
      </rPr>
      <t xml:space="preserve">  3 952,77</t>
    </r>
  </si>
  <si>
    <r>
      <rPr>
        <strike/>
        <sz val="10"/>
        <rFont val="Times New Roman"/>
        <family val="1"/>
        <charset val="186"/>
      </rPr>
      <t>18 080,00</t>
    </r>
    <r>
      <rPr>
        <sz val="10"/>
        <rFont val="Times New Roman"/>
        <family val="1"/>
        <charset val="186"/>
      </rPr>
      <t xml:space="preserve">                      </t>
    </r>
    <r>
      <rPr>
        <sz val="10"/>
        <color rgb="FFFF0000"/>
        <rFont val="Times New Roman"/>
        <family val="1"/>
        <charset val="186"/>
      </rPr>
      <t>11 509,06</t>
    </r>
  </si>
  <si>
    <r>
      <rPr>
        <strike/>
        <sz val="10"/>
        <rFont val="Times New Roman"/>
        <family val="1"/>
        <charset val="186"/>
      </rPr>
      <t xml:space="preserve">1 595,29 </t>
    </r>
    <r>
      <rPr>
        <sz val="10"/>
        <rFont val="Times New Roman"/>
        <family val="1"/>
        <charset val="186"/>
      </rPr>
      <t xml:space="preserve">                  </t>
    </r>
    <r>
      <rPr>
        <sz val="10"/>
        <color rgb="FFFF0000"/>
        <rFont val="Times New Roman"/>
        <family val="1"/>
        <charset val="186"/>
      </rPr>
      <t>1 015,50</t>
    </r>
  </si>
  <si>
    <r>
      <rPr>
        <strike/>
        <sz val="10"/>
        <rFont val="Times New Roman"/>
        <family val="1"/>
        <charset val="186"/>
      </rPr>
      <t xml:space="preserve">1 595,29  </t>
    </r>
    <r>
      <rPr>
        <sz val="10"/>
        <rFont val="Times New Roman"/>
        <family val="1"/>
        <charset val="186"/>
      </rPr>
      <t xml:space="preserve">                  </t>
    </r>
    <r>
      <rPr>
        <sz val="10"/>
        <color rgb="FFFF0000"/>
        <rFont val="Times New Roman"/>
        <family val="1"/>
        <charset val="186"/>
      </rPr>
      <t>1 015,51</t>
    </r>
  </si>
  <si>
    <r>
      <rPr>
        <strike/>
        <sz val="10"/>
        <rFont val="Times New Roman"/>
        <family val="1"/>
        <charset val="186"/>
      </rPr>
      <t xml:space="preserve">21 270,58   </t>
    </r>
    <r>
      <rPr>
        <sz val="10"/>
        <rFont val="Times New Roman"/>
        <family val="1"/>
        <charset val="186"/>
      </rPr>
      <t xml:space="preserve">               </t>
    </r>
    <r>
      <rPr>
        <sz val="10"/>
        <color rgb="FFFF0000"/>
        <rFont val="Times New Roman"/>
        <family val="1"/>
        <charset val="186"/>
      </rPr>
      <t xml:space="preserve"> 13 540,07</t>
    </r>
  </si>
  <si>
    <r>
      <rPr>
        <strike/>
        <sz val="10"/>
        <rFont val="Times New Roman"/>
        <family val="1"/>
        <charset val="186"/>
      </rPr>
      <t xml:space="preserve">18 170,59  </t>
    </r>
    <r>
      <rPr>
        <sz val="10"/>
        <rFont val="Times New Roman"/>
        <family val="1"/>
        <charset val="186"/>
      </rPr>
      <t xml:space="preserve">             </t>
    </r>
    <r>
      <rPr>
        <sz val="10"/>
        <color rgb="FFFF0000"/>
        <rFont val="Times New Roman"/>
        <family val="1"/>
        <charset val="186"/>
      </rPr>
      <t>14 200,00</t>
    </r>
  </si>
  <si>
    <r>
      <rPr>
        <strike/>
        <sz val="10"/>
        <rFont val="Times New Roman"/>
        <family val="1"/>
        <charset val="186"/>
      </rPr>
      <t>15 445,00</t>
    </r>
    <r>
      <rPr>
        <sz val="10"/>
        <rFont val="Times New Roman"/>
        <family val="1"/>
        <charset val="186"/>
      </rPr>
      <t xml:space="preserve">              </t>
    </r>
    <r>
      <rPr>
        <sz val="10"/>
        <color rgb="FFFF0000"/>
        <rFont val="Times New Roman"/>
        <family val="1"/>
        <charset val="186"/>
      </rPr>
      <t>12 070,00</t>
    </r>
  </si>
  <si>
    <r>
      <rPr>
        <strike/>
        <sz val="10"/>
        <rFont val="Times New Roman"/>
        <family val="1"/>
        <charset val="186"/>
      </rPr>
      <t xml:space="preserve">1 362,79 </t>
    </r>
    <r>
      <rPr>
        <sz val="10"/>
        <rFont val="Times New Roman"/>
        <family val="1"/>
        <charset val="186"/>
      </rPr>
      <t xml:space="preserve">                   </t>
    </r>
    <r>
      <rPr>
        <sz val="10"/>
        <color rgb="FFFF0000"/>
        <rFont val="Times New Roman"/>
        <family val="1"/>
        <charset val="186"/>
      </rPr>
      <t>1 065,00</t>
    </r>
  </si>
  <si>
    <r>
      <rPr>
        <strike/>
        <sz val="10"/>
        <rFont val="Times New Roman"/>
        <family val="1"/>
        <charset val="186"/>
      </rPr>
      <t>1 362,80</t>
    </r>
    <r>
      <rPr>
        <sz val="10"/>
        <rFont val="Times New Roman"/>
        <family val="1"/>
        <charset val="186"/>
      </rPr>
      <t xml:space="preserve">                  </t>
    </r>
    <r>
      <rPr>
        <sz val="10"/>
        <color rgb="FFFF0000"/>
        <rFont val="Times New Roman"/>
        <family val="1"/>
        <charset val="186"/>
      </rPr>
      <t>1 065,00</t>
    </r>
  </si>
  <si>
    <r>
      <rPr>
        <strike/>
        <sz val="10"/>
        <rFont val="Times New Roman"/>
        <family val="1"/>
        <charset val="186"/>
      </rPr>
      <t>1 873,68</t>
    </r>
    <r>
      <rPr>
        <sz val="10"/>
        <rFont val="Times New Roman"/>
        <family val="1"/>
        <charset val="186"/>
      </rPr>
      <t xml:space="preserve">                           </t>
    </r>
    <r>
      <rPr>
        <sz val="10"/>
        <color rgb="FFFF0000"/>
        <rFont val="Times New Roman"/>
        <family val="1"/>
        <charset val="186"/>
      </rPr>
      <t>1 873,05</t>
    </r>
  </si>
  <si>
    <r>
      <rPr>
        <strike/>
        <sz val="10"/>
        <rFont val="Times New Roman"/>
        <family val="1"/>
        <charset val="186"/>
      </rPr>
      <t>24 982,35</t>
    </r>
    <r>
      <rPr>
        <sz val="10"/>
        <rFont val="Times New Roman"/>
        <family val="1"/>
        <charset val="186"/>
      </rPr>
      <t xml:space="preserve">              </t>
    </r>
    <r>
      <rPr>
        <sz val="10"/>
        <color rgb="FFFF0000"/>
        <rFont val="Times New Roman"/>
        <family val="1"/>
        <charset val="186"/>
      </rPr>
      <t>24 973,85</t>
    </r>
  </si>
  <si>
    <r>
      <rPr>
        <strike/>
        <sz val="10"/>
        <rFont val="Times New Roman"/>
        <family val="1"/>
        <charset val="186"/>
      </rPr>
      <t>1 873,67</t>
    </r>
    <r>
      <rPr>
        <sz val="10"/>
        <rFont val="Times New Roman"/>
        <family val="1"/>
        <charset val="186"/>
      </rPr>
      <t xml:space="preserve">                   </t>
    </r>
    <r>
      <rPr>
        <sz val="10"/>
        <color rgb="FFFF0000"/>
        <rFont val="Times New Roman"/>
        <family val="1"/>
        <charset val="186"/>
      </rPr>
      <t>1 873,03</t>
    </r>
  </si>
  <si>
    <r>
      <rPr>
        <strike/>
        <sz val="10"/>
        <rFont val="Times New Roman"/>
        <family val="1"/>
        <charset val="186"/>
      </rPr>
      <t>21 235,00</t>
    </r>
    <r>
      <rPr>
        <sz val="10"/>
        <rFont val="Times New Roman"/>
        <family val="1"/>
        <charset val="186"/>
      </rPr>
      <t xml:space="preserve">                         </t>
    </r>
    <r>
      <rPr>
        <sz val="10"/>
        <color rgb="FFFF0000"/>
        <rFont val="Times New Roman"/>
        <family val="1"/>
        <charset val="186"/>
      </rPr>
      <t>21 227,77</t>
    </r>
  </si>
  <si>
    <r>
      <rPr>
        <strike/>
        <sz val="10"/>
        <rFont val="Times New Roman"/>
        <family val="1"/>
        <charset val="186"/>
      </rPr>
      <t>17 587,04</t>
    </r>
    <r>
      <rPr>
        <sz val="10"/>
        <rFont val="Times New Roman"/>
        <family val="1"/>
        <charset val="186"/>
      </rPr>
      <t xml:space="preserve">                    </t>
    </r>
    <r>
      <rPr>
        <sz val="10"/>
        <color rgb="FFFF0000"/>
        <rFont val="Times New Roman"/>
        <family val="1"/>
        <charset val="186"/>
      </rPr>
      <t>17 182,00</t>
    </r>
  </si>
  <si>
    <r>
      <rPr>
        <strike/>
        <sz val="10"/>
        <rFont val="Times New Roman"/>
        <family val="1"/>
        <charset val="186"/>
      </rPr>
      <t xml:space="preserve">14 949,00 </t>
    </r>
    <r>
      <rPr>
        <sz val="10"/>
        <rFont val="Times New Roman"/>
        <family val="1"/>
        <charset val="186"/>
      </rPr>
      <t xml:space="preserve">                        </t>
    </r>
    <r>
      <rPr>
        <sz val="10"/>
        <color rgb="FFFF0000"/>
        <rFont val="Times New Roman"/>
        <family val="1"/>
        <charset val="186"/>
      </rPr>
      <t xml:space="preserve"> 11 914,10</t>
    </r>
  </si>
  <si>
    <r>
      <rPr>
        <strike/>
        <sz val="10"/>
        <rFont val="Times New Roman"/>
        <family val="1"/>
        <charset val="186"/>
      </rPr>
      <t xml:space="preserve">1 319,02   </t>
    </r>
    <r>
      <rPr>
        <sz val="10"/>
        <rFont val="Times New Roman"/>
        <family val="1"/>
        <charset val="186"/>
      </rPr>
      <t xml:space="preserve">              </t>
    </r>
    <r>
      <rPr>
        <sz val="10"/>
        <color rgb="FFFF0000"/>
        <rFont val="Times New Roman"/>
        <family val="1"/>
        <charset val="186"/>
      </rPr>
      <t xml:space="preserve"> 1 165,27</t>
    </r>
  </si>
  <si>
    <r>
      <rPr>
        <strike/>
        <sz val="10"/>
        <rFont val="Times New Roman"/>
        <family val="1"/>
        <charset val="186"/>
      </rPr>
      <t xml:space="preserve">1 319,02 </t>
    </r>
    <r>
      <rPr>
        <sz val="10"/>
        <rFont val="Times New Roman"/>
        <family val="1"/>
        <charset val="186"/>
      </rPr>
      <t xml:space="preserve">                     </t>
    </r>
    <r>
      <rPr>
        <sz val="10"/>
        <color rgb="FFFF0000"/>
        <rFont val="Times New Roman"/>
        <family val="1"/>
        <charset val="186"/>
      </rPr>
      <t xml:space="preserve"> 2 457,58</t>
    </r>
  </si>
  <si>
    <r>
      <rPr>
        <strike/>
        <sz val="10"/>
        <rFont val="Times New Roman"/>
        <family val="1"/>
        <charset val="186"/>
      </rPr>
      <t>0,00</t>
    </r>
    <r>
      <rPr>
        <sz val="10"/>
        <rFont val="Times New Roman"/>
        <family val="1"/>
        <charset val="186"/>
      </rPr>
      <t xml:space="preserve">                         </t>
    </r>
    <r>
      <rPr>
        <sz val="10"/>
        <color rgb="FFFF0000"/>
        <rFont val="Times New Roman"/>
        <family val="1"/>
        <charset val="186"/>
      </rPr>
      <t xml:space="preserve"> 1 645,05</t>
    </r>
  </si>
  <si>
    <r>
      <rPr>
        <b/>
        <strike/>
        <sz val="10"/>
        <rFont val="Times New Roman"/>
        <family val="1"/>
        <charset val="186"/>
      </rPr>
      <t>204 444,55</t>
    </r>
    <r>
      <rPr>
        <b/>
        <sz val="10"/>
        <rFont val="Times New Roman"/>
        <family val="1"/>
        <charset val="186"/>
      </rPr>
      <t xml:space="preserve">                   </t>
    </r>
    <r>
      <rPr>
        <b/>
        <sz val="10"/>
        <color rgb="FFFF0000"/>
        <rFont val="Times New Roman"/>
        <family val="1"/>
        <charset val="186"/>
      </rPr>
      <t xml:space="preserve"> 212 144,55</t>
    </r>
  </si>
  <si>
    <r>
      <rPr>
        <b/>
        <strike/>
        <sz val="10"/>
        <rFont val="Times New Roman"/>
        <family val="1"/>
        <charset val="186"/>
      </rPr>
      <t>18 039,23</t>
    </r>
    <r>
      <rPr>
        <b/>
        <sz val="10"/>
        <rFont val="Times New Roman"/>
        <family val="1"/>
        <charset val="186"/>
      </rPr>
      <t xml:space="preserve">                   </t>
    </r>
    <r>
      <rPr>
        <b/>
        <sz val="10"/>
        <color rgb="FFFF0000"/>
        <rFont val="Times New Roman"/>
        <family val="1"/>
        <charset val="186"/>
      </rPr>
      <t>18 718,65</t>
    </r>
  </si>
  <si>
    <r>
      <rPr>
        <b/>
        <strike/>
        <sz val="10"/>
        <rFont val="Times New Roman"/>
        <family val="1"/>
        <charset val="186"/>
      </rPr>
      <t>18 039,22</t>
    </r>
    <r>
      <rPr>
        <b/>
        <sz val="10"/>
        <rFont val="Times New Roman"/>
        <family val="1"/>
        <charset val="186"/>
      </rPr>
      <t xml:space="preserve">                      </t>
    </r>
    <r>
      <rPr>
        <b/>
        <sz val="10"/>
        <color rgb="FFFF0000"/>
        <rFont val="Times New Roman"/>
        <family val="1"/>
        <charset val="186"/>
      </rPr>
      <t xml:space="preserve"> 18 718,63</t>
    </r>
  </si>
  <si>
    <r>
      <rPr>
        <b/>
        <strike/>
        <sz val="10"/>
        <rFont val="Times New Roman"/>
        <family val="1"/>
        <charset val="186"/>
      </rPr>
      <t>240 523,00</t>
    </r>
    <r>
      <rPr>
        <b/>
        <sz val="10"/>
        <rFont val="Times New Roman"/>
        <family val="1"/>
        <charset val="186"/>
      </rPr>
      <t xml:space="preserve">                       </t>
    </r>
    <r>
      <rPr>
        <b/>
        <sz val="10"/>
        <color rgb="FFFF0000"/>
        <rFont val="Times New Roman"/>
        <family val="1"/>
        <charset val="186"/>
      </rPr>
      <t>249 581,83</t>
    </r>
  </si>
  <si>
    <r>
      <rPr>
        <strike/>
        <sz val="10"/>
        <rFont val="Times New Roman"/>
        <family val="1"/>
        <charset val="186"/>
      </rPr>
      <t>23 724,00</t>
    </r>
    <r>
      <rPr>
        <sz val="10"/>
        <rFont val="Times New Roman"/>
        <family val="1"/>
        <charset val="186"/>
      </rPr>
      <t xml:space="preserve">                     </t>
    </r>
    <r>
      <rPr>
        <sz val="10"/>
        <color rgb="FFFF0000"/>
        <rFont val="Times New Roman"/>
        <family val="1"/>
        <charset val="186"/>
      </rPr>
      <t xml:space="preserve"> 26 893,00</t>
    </r>
  </si>
  <si>
    <r>
      <rPr>
        <strike/>
        <sz val="10"/>
        <rFont val="Times New Roman"/>
        <family val="1"/>
        <charset val="186"/>
      </rPr>
      <t xml:space="preserve">20 165,40 </t>
    </r>
    <r>
      <rPr>
        <sz val="10"/>
        <rFont val="Times New Roman"/>
        <family val="1"/>
        <charset val="186"/>
      </rPr>
      <t xml:space="preserve">                               </t>
    </r>
    <r>
      <rPr>
        <sz val="10"/>
        <color rgb="FFFF0000"/>
        <rFont val="Times New Roman"/>
        <family val="1"/>
        <charset val="186"/>
      </rPr>
      <t>21 944,70</t>
    </r>
  </si>
  <si>
    <r>
      <rPr>
        <strike/>
        <sz val="10"/>
        <rFont val="Times New Roman"/>
        <family val="1"/>
        <charset val="186"/>
      </rPr>
      <t xml:space="preserve">1 779,30 </t>
    </r>
    <r>
      <rPr>
        <sz val="10"/>
        <rFont val="Times New Roman"/>
        <family val="1"/>
        <charset val="186"/>
      </rPr>
      <t xml:space="preserve">                            </t>
    </r>
    <r>
      <rPr>
        <sz val="10"/>
        <color rgb="FFFF0000"/>
        <rFont val="Times New Roman"/>
        <family val="1"/>
        <charset val="186"/>
      </rPr>
      <t xml:space="preserve"> 0,00</t>
    </r>
  </si>
  <si>
    <r>
      <rPr>
        <strike/>
        <sz val="10"/>
        <rFont val="Times New Roman"/>
        <family val="1"/>
        <charset val="186"/>
      </rPr>
      <t xml:space="preserve">1 779,30 </t>
    </r>
    <r>
      <rPr>
        <sz val="10"/>
        <rFont val="Times New Roman"/>
        <family val="1"/>
        <charset val="186"/>
      </rPr>
      <t xml:space="preserve">                                </t>
    </r>
    <r>
      <rPr>
        <sz val="10"/>
        <color rgb="FFFF0000"/>
        <rFont val="Times New Roman"/>
        <family val="1"/>
        <charset val="186"/>
      </rPr>
      <t>4 948,30</t>
    </r>
  </si>
  <si>
    <r>
      <rPr>
        <strike/>
        <sz val="10"/>
        <rFont val="Times New Roman"/>
        <family val="1"/>
        <charset val="186"/>
      </rPr>
      <t>107 171,00</t>
    </r>
    <r>
      <rPr>
        <sz val="10"/>
        <rFont val="Times New Roman"/>
        <family val="1"/>
        <charset val="186"/>
      </rPr>
      <t xml:space="preserve">                    </t>
    </r>
    <r>
      <rPr>
        <sz val="10"/>
        <color rgb="FFFF0000"/>
        <rFont val="Times New Roman"/>
        <family val="1"/>
        <charset val="186"/>
      </rPr>
      <t>103 528,96</t>
    </r>
  </si>
  <si>
    <r>
      <rPr>
        <strike/>
        <sz val="10"/>
        <rFont val="Times New Roman"/>
        <family val="1"/>
        <charset val="186"/>
      </rPr>
      <t>91 095,35</t>
    </r>
    <r>
      <rPr>
        <sz val="10"/>
        <rFont val="Times New Roman"/>
        <family val="1"/>
        <charset val="186"/>
      </rPr>
      <t xml:space="preserve">                        </t>
    </r>
    <r>
      <rPr>
        <sz val="10"/>
        <color rgb="FFFF0000"/>
        <rFont val="Times New Roman"/>
        <family val="1"/>
        <charset val="186"/>
      </rPr>
      <t xml:space="preserve"> 87 999,62</t>
    </r>
  </si>
  <si>
    <r>
      <rPr>
        <strike/>
        <sz val="10"/>
        <rFont val="Times New Roman"/>
        <family val="1"/>
        <charset val="186"/>
      </rPr>
      <t>8 037,82</t>
    </r>
    <r>
      <rPr>
        <sz val="10"/>
        <rFont val="Times New Roman"/>
        <family val="1"/>
        <charset val="186"/>
      </rPr>
      <t xml:space="preserve">                         </t>
    </r>
    <r>
      <rPr>
        <sz val="10"/>
        <color rgb="FFFF0000"/>
        <rFont val="Times New Roman"/>
        <family val="1"/>
        <charset val="186"/>
      </rPr>
      <t>7 764,67</t>
    </r>
  </si>
  <si>
    <r>
      <rPr>
        <strike/>
        <sz val="10"/>
        <rFont val="Times New Roman"/>
        <family val="1"/>
        <charset val="186"/>
      </rPr>
      <t>8 037,83</t>
    </r>
    <r>
      <rPr>
        <sz val="10"/>
        <rFont val="Times New Roman"/>
        <family val="1"/>
        <charset val="186"/>
      </rPr>
      <t xml:space="preserve">                         </t>
    </r>
    <r>
      <rPr>
        <sz val="10"/>
        <color rgb="FFFF0000"/>
        <rFont val="Times New Roman"/>
        <family val="1"/>
        <charset val="186"/>
      </rPr>
      <t>7 764,67</t>
    </r>
  </si>
  <si>
    <r>
      <rPr>
        <b/>
        <strike/>
        <sz val="10"/>
        <rFont val="Times New Roman"/>
        <family val="1"/>
        <charset val="186"/>
      </rPr>
      <t>178 381,68</t>
    </r>
    <r>
      <rPr>
        <b/>
        <sz val="10"/>
        <rFont val="Times New Roman"/>
        <family val="1"/>
        <charset val="186"/>
      </rPr>
      <t xml:space="preserve">               </t>
    </r>
    <r>
      <rPr>
        <b/>
        <strike/>
        <sz val="10"/>
        <color rgb="FFFF0000"/>
        <rFont val="Times New Roman"/>
        <family val="1"/>
        <charset val="186"/>
      </rPr>
      <t>178 018,17</t>
    </r>
    <r>
      <rPr>
        <b/>
        <sz val="10"/>
        <color rgb="FFFF0000"/>
        <rFont val="Times New Roman"/>
        <family val="1"/>
        <charset val="186"/>
      </rPr>
      <t xml:space="preserve">                      187 089,72</t>
    </r>
  </si>
  <si>
    <r>
      <rPr>
        <b/>
        <strike/>
        <sz val="10"/>
        <rFont val="Times New Roman"/>
        <family val="1"/>
        <charset val="186"/>
      </rPr>
      <t>13 378,64</t>
    </r>
    <r>
      <rPr>
        <b/>
        <sz val="10"/>
        <rFont val="Times New Roman"/>
        <family val="1"/>
        <charset val="186"/>
      </rPr>
      <t xml:space="preserve">                </t>
    </r>
    <r>
      <rPr>
        <b/>
        <strike/>
        <sz val="10"/>
        <color rgb="FFFF0000"/>
        <rFont val="Times New Roman"/>
        <family val="1"/>
        <charset val="186"/>
      </rPr>
      <t xml:space="preserve">13 351,37 </t>
    </r>
    <r>
      <rPr>
        <b/>
        <sz val="10"/>
        <color rgb="FFFF0000"/>
        <rFont val="Times New Roman"/>
        <family val="1"/>
        <charset val="186"/>
      </rPr>
      <t xml:space="preserve">                       14 031,75</t>
    </r>
  </si>
  <si>
    <r>
      <rPr>
        <b/>
        <strike/>
        <sz val="10"/>
        <rFont val="Times New Roman"/>
        <family val="1"/>
        <charset val="186"/>
      </rPr>
      <t xml:space="preserve">13 378,62  </t>
    </r>
    <r>
      <rPr>
        <b/>
        <sz val="10"/>
        <rFont val="Times New Roman"/>
        <family val="1"/>
        <charset val="186"/>
      </rPr>
      <t xml:space="preserve">        </t>
    </r>
    <r>
      <rPr>
        <b/>
        <strike/>
        <sz val="10"/>
        <color rgb="FFFF0000"/>
        <rFont val="Times New Roman"/>
        <family val="1"/>
        <charset val="186"/>
      </rPr>
      <t>13 351,36</t>
    </r>
    <r>
      <rPr>
        <b/>
        <sz val="10"/>
        <color rgb="FFFF0000"/>
        <rFont val="Times New Roman"/>
        <family val="1"/>
        <charset val="186"/>
      </rPr>
      <t xml:space="preserve">                   14 031,72</t>
    </r>
  </si>
  <si>
    <r>
      <rPr>
        <b/>
        <strike/>
        <sz val="10"/>
        <rFont val="Times New Roman"/>
        <family val="1"/>
        <charset val="186"/>
      </rPr>
      <t>151 624,42</t>
    </r>
    <r>
      <rPr>
        <b/>
        <sz val="10"/>
        <rFont val="Times New Roman"/>
        <family val="1"/>
        <charset val="186"/>
      </rPr>
      <t xml:space="preserve">           </t>
    </r>
    <r>
      <rPr>
        <b/>
        <strike/>
        <sz val="10"/>
        <color rgb="FFFF0000"/>
        <rFont val="Times New Roman"/>
        <family val="1"/>
        <charset val="186"/>
      </rPr>
      <t xml:space="preserve">151 315,44 </t>
    </r>
    <r>
      <rPr>
        <b/>
        <sz val="10"/>
        <color rgb="FFFF0000"/>
        <rFont val="Times New Roman"/>
        <family val="1"/>
        <charset val="186"/>
      </rPr>
      <t xml:space="preserve">                       159 026,25</t>
    </r>
  </si>
  <si>
    <t>Projekto būsena 2020-04-01</t>
  </si>
  <si>
    <t>TAURAGĖS REGIONO PLĖTROS PLANAS 2014-2020 METAMS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</si>
</sst>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L_t_-;\-* #,##0.00\ _L_t_-;_-* &quot;-&quot;??\ _L_t_-;_-@_-"/>
    <numFmt numFmtId="164" formatCode="_-* #,##0\ _€_-;\-* #,##0\ _€_-;_-* &quot;-&quot;\ _€_-;_-@_-"/>
    <numFmt numFmtId="165" formatCode="_-* #,##0.00\ _€_-;\-* #,##0.00\ _€_-;_-* &quot;-&quot;??\ _€_-;_-@_-"/>
    <numFmt numFmtId="166" formatCode="_(* #,##0.00_);_(* \(#,##0.00\);_(* &quot;-&quot;??_);_(@_)"/>
    <numFmt numFmtId="167" formatCode="#,##0.00;[Red]#,##0.00"/>
    <numFmt numFmtId="168" formatCode="mm"/>
    <numFmt numFmtId="169" formatCode="yyyy"/>
    <numFmt numFmtId="170" formatCode="yyyy\/mm"/>
    <numFmt numFmtId="171" formatCode="#,##0.0000"/>
    <numFmt numFmtId="172" formatCode="#,##0.00\ _L_t"/>
    <numFmt numFmtId="173" formatCode="0.0"/>
    <numFmt numFmtId="174" formatCode="00"/>
    <numFmt numFmtId="175" formatCode="[$-10409]#,##0.00"/>
    <numFmt numFmtId="176" formatCode="[$-10409]yyyy\-mm\-dd"/>
    <numFmt numFmtId="177" formatCode="[$-10427]#,##0.00"/>
  </numFmts>
  <fonts count="42"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theme="1"/>
      <name val="Calibri"/>
      <family val="2"/>
      <scheme val="minor"/>
    </font>
    <font>
      <sz val="8"/>
      <name val="Times New Roman"/>
      <family val="1"/>
      <charset val="186"/>
    </font>
    <font>
      <sz val="10"/>
      <name val="Times New Roman"/>
      <family val="1"/>
      <charset val="186"/>
    </font>
    <font>
      <b/>
      <sz val="9"/>
      <color indexed="81"/>
      <name val="Tahoma"/>
      <family val="2"/>
      <charset val="186"/>
    </font>
    <font>
      <sz val="9"/>
      <color indexed="81"/>
      <name val="Tahoma"/>
      <family val="2"/>
      <charset val="186"/>
    </font>
    <font>
      <sz val="10"/>
      <color rgb="FFFF0000"/>
      <name val="Times New Roman"/>
      <family val="1"/>
      <charset val="186"/>
    </font>
    <font>
      <strike/>
      <sz val="10"/>
      <name val="Times New Roman"/>
      <family val="1"/>
      <charset val="186"/>
    </font>
    <font>
      <sz val="11"/>
      <name val="Calibri"/>
      <family val="2"/>
    </font>
    <font>
      <vertAlign val="superscript"/>
      <sz val="10"/>
      <name val="Times New Roman"/>
      <family val="1"/>
      <charset val="186"/>
    </font>
    <font>
      <sz val="11"/>
      <name val="Times New Roman"/>
      <family val="1"/>
      <charset val="186"/>
    </font>
    <font>
      <b/>
      <sz val="12"/>
      <color theme="1"/>
      <name val="Times New Roman"/>
      <family val="1"/>
      <charset val="186"/>
    </font>
    <font>
      <sz val="10"/>
      <color indexed="8"/>
      <name val="Arial"/>
      <family val="2"/>
      <charset val="186"/>
    </font>
    <font>
      <b/>
      <sz val="10"/>
      <color indexed="9"/>
      <name val="Arial"/>
      <family val="2"/>
      <charset val="186"/>
    </font>
    <font>
      <b/>
      <sz val="8"/>
      <color indexed="9"/>
      <name val="Arial"/>
      <family val="2"/>
      <charset val="186"/>
    </font>
    <font>
      <b/>
      <sz val="8"/>
      <color indexed="8"/>
      <name val="Arial"/>
      <family val="2"/>
      <charset val="186"/>
    </font>
    <font>
      <b/>
      <sz val="8"/>
      <color indexed="8"/>
      <name val="Arial"/>
      <family val="2"/>
      <charset val="186"/>
    </font>
    <font>
      <sz val="8"/>
      <color indexed="8"/>
      <name val="Arial"/>
      <family val="2"/>
      <charset val="186"/>
    </font>
    <font>
      <b/>
      <sz val="8"/>
      <color indexed="9"/>
      <name val="Arial"/>
      <family val="2"/>
      <charset val="186"/>
    </font>
    <font>
      <b/>
      <sz val="8"/>
      <color indexed="8"/>
      <name val="Arial"/>
      <family val="2"/>
      <charset val="186"/>
    </font>
    <font>
      <sz val="8"/>
      <color indexed="8"/>
      <name val="Arial"/>
      <family val="2"/>
      <charset val="186"/>
    </font>
    <font>
      <sz val="9"/>
      <color theme="1"/>
      <name val="Calibri"/>
      <family val="2"/>
      <charset val="186"/>
      <scheme val="minor"/>
    </font>
    <font>
      <b/>
      <sz val="9"/>
      <color theme="1"/>
      <name val="Calibri"/>
      <family val="2"/>
      <charset val="186"/>
      <scheme val="minor"/>
    </font>
    <font>
      <u/>
      <sz val="11"/>
      <name val="Calibri"/>
      <family val="2"/>
      <charset val="186"/>
      <scheme val="minor"/>
    </font>
    <font>
      <strike/>
      <sz val="10"/>
      <color rgb="FFFF0000"/>
      <name val="Times New Roman"/>
      <family val="1"/>
      <charset val="186"/>
    </font>
    <font>
      <sz val="11"/>
      <color rgb="FFFF0000"/>
      <name val="Calibri"/>
      <family val="2"/>
    </font>
    <font>
      <b/>
      <strike/>
      <sz val="10"/>
      <name val="Times New Roman"/>
      <family val="1"/>
      <charset val="186"/>
    </font>
    <font>
      <b/>
      <sz val="10"/>
      <color rgb="FFFF0000"/>
      <name val="Times New Roman"/>
      <family val="1"/>
      <charset val="186"/>
    </font>
    <font>
      <b/>
      <strike/>
      <sz val="10"/>
      <color rgb="FFFF0000"/>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indexed="10"/>
        <bgColor indexed="0"/>
      </patternFill>
    </fill>
    <fill>
      <patternFill patternType="solid">
        <fgColor indexed="11"/>
        <bgColor indexed="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dotted">
        <color theme="3"/>
      </right>
      <top style="dotted">
        <color theme="3"/>
      </top>
      <bottom style="dotted">
        <color theme="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3">
    <xf numFmtId="0" fontId="0" fillId="0" borderId="0"/>
    <xf numFmtId="0" fontId="4" fillId="0" borderId="0"/>
    <xf numFmtId="0" fontId="11" fillId="0" borderId="0" applyNumberFormat="0" applyFill="0" applyBorder="0" applyAlignment="0" applyProtection="0"/>
    <xf numFmtId="0" fontId="14" fillId="0" borderId="0"/>
    <xf numFmtId="0" fontId="14" fillId="5"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164" fontId="13" fillId="0" borderId="0" applyFont="0" applyFill="0" applyBorder="0" applyAlignment="0" applyProtection="0"/>
    <xf numFmtId="166"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588">
    <xf numFmtId="0" fontId="0" fillId="0" borderId="0" xfId="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0" xfId="0" applyFont="1"/>
    <xf numFmtId="0" fontId="9" fillId="0" borderId="0" xfId="0" applyFont="1"/>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10" fillId="2" borderId="1" xfId="0" applyFont="1" applyFill="1" applyBorder="1" applyAlignment="1">
      <alignment vertical="center" wrapText="1"/>
    </xf>
    <xf numFmtId="0" fontId="8" fillId="0" borderId="1" xfId="0" applyFont="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horizontal="center" vertical="center" textRotation="90" wrapText="1"/>
    </xf>
    <xf numFmtId="168" fontId="12" fillId="0" borderId="0" xfId="0" applyNumberFormat="1" applyFont="1" applyBorder="1" applyAlignment="1">
      <alignment horizontal="center" vertical="center" textRotation="90" wrapText="1"/>
    </xf>
    <xf numFmtId="169" fontId="12" fillId="0" borderId="0" xfId="0" applyNumberFormat="1" applyFont="1" applyBorder="1" applyAlignment="1">
      <alignment horizontal="center" vertical="center" textRotation="90" wrapText="1"/>
    </xf>
    <xf numFmtId="0" fontId="12" fillId="7" borderId="1" xfId="0" applyFont="1" applyFill="1" applyBorder="1" applyAlignment="1">
      <alignment vertical="top"/>
    </xf>
    <xf numFmtId="0" fontId="12" fillId="7" borderId="2" xfId="0" applyFont="1" applyFill="1" applyBorder="1" applyAlignment="1">
      <alignment vertical="top"/>
    </xf>
    <xf numFmtId="0" fontId="12" fillId="7" borderId="2" xfId="0" applyFont="1" applyFill="1" applyBorder="1" applyAlignment="1">
      <alignment vertical="center"/>
    </xf>
    <xf numFmtId="0" fontId="12" fillId="7" borderId="4" xfId="0" applyFont="1" applyFill="1" applyBorder="1" applyAlignment="1">
      <alignment vertical="center" wrapText="1"/>
    </xf>
    <xf numFmtId="0" fontId="12" fillId="7" borderId="3" xfId="0" applyFont="1" applyFill="1" applyBorder="1" applyAlignment="1">
      <alignment vertical="center" wrapText="1"/>
    </xf>
    <xf numFmtId="170" fontId="12" fillId="7" borderId="2" xfId="0" applyNumberFormat="1" applyFont="1" applyFill="1" applyBorder="1" applyAlignment="1">
      <alignment horizontal="center" vertical="center" wrapText="1"/>
    </xf>
    <xf numFmtId="170" fontId="12" fillId="7" borderId="4" xfId="0" applyNumberFormat="1" applyFont="1" applyFill="1" applyBorder="1" applyAlignment="1">
      <alignment horizontal="center" vertical="center" wrapText="1"/>
    </xf>
    <xf numFmtId="168" fontId="12" fillId="7" borderId="1" xfId="0" applyNumberFormat="1" applyFont="1" applyFill="1" applyBorder="1" applyAlignment="1">
      <alignment horizontal="center" vertical="center" wrapText="1"/>
    </xf>
    <xf numFmtId="169" fontId="12" fillId="7" borderId="1" xfId="0" applyNumberFormat="1" applyFont="1" applyFill="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8" borderId="1" xfId="0" applyFont="1" applyFill="1" applyBorder="1" applyAlignment="1">
      <alignment vertical="top" wrapText="1"/>
    </xf>
    <xf numFmtId="0" fontId="16" fillId="0" borderId="1" xfId="0" applyFont="1" applyBorder="1" applyAlignment="1">
      <alignment vertical="top" wrapText="1"/>
    </xf>
    <xf numFmtId="4" fontId="16" fillId="0" borderId="1" xfId="11" applyNumberFormat="1" applyFont="1" applyBorder="1" applyAlignment="1">
      <alignment horizontal="center" vertical="center" wrapText="1"/>
    </xf>
    <xf numFmtId="170" fontId="16" fillId="0" borderId="2" xfId="0"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69" fontId="16" fillId="0" borderId="1" xfId="0" applyNumberFormat="1" applyFont="1" applyBorder="1" applyAlignment="1">
      <alignment horizontal="center" vertical="center" wrapText="1"/>
    </xf>
    <xf numFmtId="0" fontId="12" fillId="7" borderId="2" xfId="0" applyFont="1" applyFill="1" applyBorder="1" applyAlignment="1">
      <alignment vertical="center" wrapText="1"/>
    </xf>
    <xf numFmtId="170" fontId="12" fillId="7" borderId="1" xfId="0"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top" wrapText="1"/>
    </xf>
    <xf numFmtId="4" fontId="16" fillId="0" borderId="1" xfId="11" applyNumberFormat="1" applyFont="1" applyFill="1" applyBorder="1" applyAlignment="1">
      <alignment horizontal="center" vertical="center" wrapText="1"/>
    </xf>
    <xf numFmtId="170" fontId="16" fillId="0" borderId="2" xfId="0" applyNumberFormat="1" applyFont="1" applyFill="1" applyBorder="1" applyAlignment="1">
      <alignment horizontal="center" vertical="center" wrapText="1"/>
    </xf>
    <xf numFmtId="170" fontId="16" fillId="0" borderId="1" xfId="0" applyNumberFormat="1" applyFont="1" applyFill="1" applyBorder="1" applyAlignment="1">
      <alignment horizontal="center" vertical="center" wrapText="1"/>
    </xf>
    <xf numFmtId="169" fontId="16" fillId="0" borderId="1" xfId="0" applyNumberFormat="1" applyFont="1" applyFill="1" applyBorder="1" applyAlignment="1">
      <alignment horizontal="center" vertical="center" wrapText="1"/>
    </xf>
    <xf numFmtId="170" fontId="12" fillId="0" borderId="0" xfId="0" applyNumberFormat="1" applyFont="1" applyBorder="1" applyAlignment="1">
      <alignment horizontal="center" vertical="center" textRotation="90" wrapText="1"/>
    </xf>
    <xf numFmtId="170" fontId="12" fillId="0" borderId="1" xfId="0" applyNumberFormat="1" applyFont="1" applyBorder="1" applyAlignment="1">
      <alignment horizontal="center" vertical="center" textRotation="90" wrapText="1"/>
    </xf>
    <xf numFmtId="169" fontId="12" fillId="0" borderId="1" xfId="0" applyNumberFormat="1" applyFont="1" applyBorder="1" applyAlignment="1">
      <alignment horizontal="center" vertical="center" textRotation="90" wrapText="1"/>
    </xf>
    <xf numFmtId="165" fontId="12" fillId="7" borderId="4" xfId="0" applyNumberFormat="1" applyFont="1" applyFill="1" applyBorder="1" applyAlignment="1">
      <alignment vertical="center" wrapText="1"/>
    </xf>
    <xf numFmtId="4" fontId="12" fillId="7" borderId="1" xfId="11" applyNumberFormat="1" applyFont="1" applyFill="1" applyBorder="1" applyAlignment="1">
      <alignment vertical="center"/>
    </xf>
    <xf numFmtId="4" fontId="20" fillId="0" borderId="1" xfId="11" applyNumberFormat="1" applyFont="1" applyBorder="1" applyAlignment="1">
      <alignment horizontal="center" vertical="center" wrapText="1"/>
    </xf>
    <xf numFmtId="4" fontId="12" fillId="7" borderId="3" xfId="0" applyNumberFormat="1" applyFont="1" applyFill="1" applyBorder="1" applyAlignment="1">
      <alignment vertical="center" wrapText="1"/>
    </xf>
    <xf numFmtId="0" fontId="16" fillId="0" borderId="1" xfId="0" applyFont="1" applyBorder="1" applyAlignment="1">
      <alignment vertical="top"/>
    </xf>
    <xf numFmtId="0" fontId="16" fillId="8" borderId="1" xfId="0" applyFont="1" applyFill="1" applyBorder="1" applyAlignment="1">
      <alignment wrapText="1"/>
    </xf>
    <xf numFmtId="170" fontId="16" fillId="0" borderId="1" xfId="0" applyNumberFormat="1" applyFont="1" applyBorder="1" applyAlignment="1">
      <alignment horizontal="center" vertical="center"/>
    </xf>
    <xf numFmtId="0" fontId="16" fillId="0" borderId="1" xfId="0" applyFont="1" applyFill="1" applyBorder="1" applyAlignment="1">
      <alignment vertical="top"/>
    </xf>
    <xf numFmtId="0" fontId="16" fillId="0" borderId="1" xfId="0" applyFont="1" applyFill="1" applyBorder="1" applyAlignment="1">
      <alignment wrapText="1"/>
    </xf>
    <xf numFmtId="170" fontId="16" fillId="0" borderId="1" xfId="0" applyNumberFormat="1" applyFont="1" applyFill="1" applyBorder="1" applyAlignment="1">
      <alignment horizontal="center" vertical="center"/>
    </xf>
    <xf numFmtId="4" fontId="12" fillId="7" borderId="4" xfId="0" applyNumberFormat="1" applyFont="1" applyFill="1" applyBorder="1" applyAlignment="1">
      <alignment vertical="center" wrapText="1"/>
    </xf>
    <xf numFmtId="0" fontId="16" fillId="8" borderId="1" xfId="0" applyFont="1" applyFill="1" applyBorder="1" applyAlignment="1">
      <alignment vertical="top"/>
    </xf>
    <xf numFmtId="4" fontId="16" fillId="8" borderId="1" xfId="11" applyNumberFormat="1" applyFont="1" applyFill="1" applyBorder="1" applyAlignment="1">
      <alignment horizontal="center" vertical="center" wrapText="1"/>
    </xf>
    <xf numFmtId="170" fontId="16" fillId="8" borderId="2" xfId="0" applyNumberFormat="1" applyFont="1" applyFill="1" applyBorder="1" applyAlignment="1">
      <alignment horizontal="center" vertical="center" wrapText="1"/>
    </xf>
    <xf numFmtId="170" fontId="16" fillId="8" borderId="1" xfId="0" applyNumberFormat="1" applyFont="1" applyFill="1" applyBorder="1" applyAlignment="1">
      <alignment horizontal="center" vertical="center" wrapText="1"/>
    </xf>
    <xf numFmtId="169" fontId="16" fillId="8" borderId="1" xfId="0" applyNumberFormat="1" applyFont="1" applyFill="1" applyBorder="1" applyAlignment="1">
      <alignment horizontal="center" vertical="center" wrapText="1"/>
    </xf>
    <xf numFmtId="0" fontId="12" fillId="7" borderId="6" xfId="0" applyFont="1" applyFill="1" applyBorder="1" applyAlignment="1">
      <alignment vertical="top"/>
    </xf>
    <xf numFmtId="0" fontId="12" fillId="7" borderId="6" xfId="0" applyFont="1" applyFill="1" applyBorder="1" applyAlignment="1">
      <alignment vertical="center"/>
    </xf>
    <xf numFmtId="0" fontId="12" fillId="7" borderId="6" xfId="0" applyFont="1" applyFill="1" applyBorder="1" applyAlignment="1">
      <alignment vertical="center" wrapText="1"/>
    </xf>
    <xf numFmtId="170" fontId="12" fillId="7" borderId="12" xfId="0" applyNumberFormat="1" applyFont="1" applyFill="1" applyBorder="1" applyAlignment="1">
      <alignment vertical="center" wrapText="1"/>
    </xf>
    <xf numFmtId="170" fontId="12" fillId="7" borderId="1" xfId="0" applyNumberFormat="1" applyFont="1" applyFill="1" applyBorder="1" applyAlignment="1">
      <alignment vertical="center" wrapText="1"/>
    </xf>
    <xf numFmtId="169" fontId="12" fillId="7" borderId="1" xfId="0" applyNumberFormat="1" applyFont="1" applyFill="1" applyBorder="1" applyAlignment="1">
      <alignment vertical="center" wrapText="1"/>
    </xf>
    <xf numFmtId="2" fontId="16" fillId="8" borderId="1" xfId="0" applyNumberFormat="1" applyFont="1" applyFill="1" applyBorder="1" applyAlignment="1">
      <alignment vertical="top" wrapText="1"/>
    </xf>
    <xf numFmtId="49" fontId="12" fillId="7" borderId="1" xfId="0" applyNumberFormat="1" applyFont="1" applyFill="1" applyBorder="1" applyAlignment="1">
      <alignment vertical="top"/>
    </xf>
    <xf numFmtId="49" fontId="12" fillId="7" borderId="2" xfId="0" applyNumberFormat="1" applyFont="1" applyFill="1" applyBorder="1" applyAlignment="1">
      <alignment vertical="top"/>
    </xf>
    <xf numFmtId="10" fontId="16" fillId="0" borderId="1" xfId="12" applyNumberFormat="1" applyFont="1" applyBorder="1" applyAlignment="1">
      <alignment horizontal="center" vertical="center" wrapText="1"/>
    </xf>
    <xf numFmtId="2" fontId="16" fillId="0" borderId="1" xfId="12" applyNumberFormat="1" applyFont="1" applyBorder="1" applyAlignment="1">
      <alignment horizontal="center" vertical="center" wrapText="1"/>
    </xf>
    <xf numFmtId="0" fontId="16" fillId="0" borderId="1" xfId="0" applyFont="1" applyBorder="1" applyAlignment="1">
      <alignment horizontal="center" vertical="top" wrapText="1"/>
    </xf>
    <xf numFmtId="2" fontId="16" fillId="0" borderId="1" xfId="0" applyNumberFormat="1" applyFont="1" applyBorder="1" applyAlignment="1">
      <alignment vertical="top" wrapText="1"/>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0" xfId="0" applyFont="1" applyFill="1" applyBorder="1" applyAlignment="1">
      <alignment horizontal="center" vertical="center" textRotation="90" wrapText="1"/>
    </xf>
    <xf numFmtId="170" fontId="12" fillId="2" borderId="0" xfId="0" applyNumberFormat="1" applyFont="1" applyFill="1" applyBorder="1" applyAlignment="1">
      <alignment horizontal="center" vertical="center" textRotation="90" wrapText="1"/>
    </xf>
    <xf numFmtId="170" fontId="12" fillId="2" borderId="1" xfId="0" applyNumberFormat="1" applyFont="1" applyFill="1" applyBorder="1" applyAlignment="1">
      <alignment horizontal="center" vertical="center" textRotation="90" wrapText="1"/>
    </xf>
    <xf numFmtId="169" fontId="12" fillId="2" borderId="1" xfId="0" applyNumberFormat="1" applyFont="1" applyFill="1" applyBorder="1" applyAlignment="1">
      <alignment horizontal="center" vertical="center" textRotation="90" wrapText="1"/>
    </xf>
    <xf numFmtId="0" fontId="16" fillId="0" borderId="1" xfId="0" applyNumberFormat="1" applyFont="1" applyBorder="1" applyAlignment="1">
      <alignment vertical="top" wrapText="1"/>
    </xf>
    <xf numFmtId="0" fontId="12" fillId="7" borderId="1" xfId="0" applyFont="1" applyFill="1" applyBorder="1" applyAlignment="1">
      <alignment vertical="center"/>
    </xf>
    <xf numFmtId="0" fontId="12" fillId="7" borderId="1" xfId="0" applyFont="1" applyFill="1" applyBorder="1" applyAlignment="1">
      <alignment vertical="center" wrapText="1"/>
    </xf>
    <xf numFmtId="0" fontId="16" fillId="0" borderId="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13" xfId="0" applyFont="1" applyFill="1" applyBorder="1" applyAlignment="1" applyProtection="1">
      <alignment horizontal="left" vertical="center" wrapText="1"/>
      <protection locked="0"/>
    </xf>
    <xf numFmtId="0" fontId="16" fillId="0" borderId="1" xfId="0" applyFont="1" applyFill="1" applyBorder="1" applyAlignment="1">
      <alignment vertical="center" wrapText="1"/>
    </xf>
    <xf numFmtId="4" fontId="16" fillId="0" borderId="1"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protection locked="0"/>
    </xf>
    <xf numFmtId="0" fontId="16" fillId="0" borderId="3" xfId="0" applyFont="1" applyFill="1" applyBorder="1" applyAlignment="1">
      <alignment horizontal="left" vertical="center" wrapText="1"/>
    </xf>
    <xf numFmtId="4" fontId="12" fillId="2" borderId="0" xfId="0" applyNumberFormat="1" applyFont="1" applyFill="1" applyBorder="1" applyAlignment="1">
      <alignment horizontal="center" vertical="center" wrapText="1"/>
    </xf>
    <xf numFmtId="171" fontId="16" fillId="0" borderId="1" xfId="11" applyNumberFormat="1" applyFont="1" applyBorder="1" applyAlignment="1">
      <alignment horizontal="center" vertical="center" wrapText="1"/>
    </xf>
    <xf numFmtId="170" fontId="16" fillId="0" borderId="12" xfId="0" applyNumberFormat="1" applyFont="1" applyFill="1" applyBorder="1" applyAlignment="1">
      <alignment horizontal="center" vertical="center"/>
    </xf>
    <xf numFmtId="169" fontId="16" fillId="0" borderId="1" xfId="0" applyNumberFormat="1" applyFont="1" applyFill="1" applyBorder="1" applyAlignment="1">
      <alignment horizontal="center" vertical="center"/>
    </xf>
    <xf numFmtId="0" fontId="16" fillId="0" borderId="0" xfId="0" applyFont="1" applyAlignment="1">
      <alignment vertical="top"/>
    </xf>
    <xf numFmtId="0" fontId="16" fillId="0" borderId="0" xfId="0" applyFont="1"/>
    <xf numFmtId="0" fontId="16" fillId="8" borderId="0" xfId="0" applyFont="1" applyFill="1"/>
    <xf numFmtId="0" fontId="16" fillId="0" borderId="0" xfId="0" applyFont="1" applyFill="1"/>
    <xf numFmtId="0" fontId="12" fillId="0" borderId="17" xfId="0" applyFont="1" applyBorder="1" applyAlignment="1">
      <alignment horizontal="center" vertical="center"/>
    </xf>
    <xf numFmtId="0" fontId="12" fillId="0" borderId="16"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12" fillId="0" borderId="18" xfId="0" applyFont="1" applyBorder="1" applyAlignment="1">
      <alignment vertical="center" textRotation="90" wrapText="1"/>
    </xf>
    <xf numFmtId="0" fontId="12" fillId="0" borderId="17" xfId="0" applyFont="1" applyBorder="1" applyAlignment="1">
      <alignment vertical="center" textRotation="90" wrapText="1"/>
    </xf>
    <xf numFmtId="0" fontId="12" fillId="0" borderId="0" xfId="0" applyFont="1" applyBorder="1" applyAlignment="1">
      <alignment vertical="center" textRotation="90" wrapText="1"/>
    </xf>
    <xf numFmtId="4" fontId="12" fillId="7" borderId="1" xfId="0" applyNumberFormat="1" applyFont="1" applyFill="1" applyBorder="1" applyAlignment="1">
      <alignment horizontal="center" vertical="center" wrapText="1"/>
    </xf>
    <xf numFmtId="0" fontId="16" fillId="7" borderId="1" xfId="0" applyFont="1" applyFill="1" applyBorder="1"/>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0" xfId="0" applyFont="1" applyFill="1"/>
    <xf numFmtId="4" fontId="16" fillId="0" borderId="1" xfId="0" applyNumberFormat="1" applyFont="1" applyBorder="1" applyAlignment="1">
      <alignment horizontal="center" vertical="center" wrapText="1"/>
    </xf>
    <xf numFmtId="0" fontId="16" fillId="0" borderId="1" xfId="0" applyFont="1" applyBorder="1"/>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8" borderId="3" xfId="0" applyFont="1" applyFill="1" applyBorder="1" applyAlignment="1">
      <alignment horizontal="center" vertical="center"/>
    </xf>
    <xf numFmtId="0" fontId="16" fillId="8" borderId="1" xfId="0"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21" fillId="0" borderId="0" xfId="0" applyFont="1" applyFill="1"/>
    <xf numFmtId="4" fontId="16" fillId="0" borderId="6" xfId="0" applyNumberFormat="1" applyFont="1" applyBorder="1" applyAlignment="1">
      <alignment horizontal="center" vertical="center" wrapText="1"/>
    </xf>
    <xf numFmtId="0" fontId="16" fillId="8" borderId="6" xfId="0" applyFont="1" applyFill="1" applyBorder="1" applyAlignment="1">
      <alignment horizontal="center" vertical="center" wrapText="1"/>
    </xf>
    <xf numFmtId="0" fontId="16" fillId="8" borderId="6" xfId="0" applyFont="1" applyFill="1" applyBorder="1" applyAlignment="1">
      <alignment horizontal="center" vertical="center"/>
    </xf>
    <xf numFmtId="0" fontId="16" fillId="8" borderId="12" xfId="0" applyFont="1" applyFill="1" applyBorder="1" applyAlignment="1">
      <alignment horizontal="center" vertical="center" wrapText="1"/>
    </xf>
    <xf numFmtId="0" fontId="16" fillId="8" borderId="6" xfId="0" applyFont="1" applyFill="1" applyBorder="1"/>
    <xf numFmtId="0" fontId="16" fillId="8" borderId="19" xfId="0" applyFont="1" applyFill="1" applyBorder="1" applyAlignment="1">
      <alignment horizontal="center" vertical="center"/>
    </xf>
    <xf numFmtId="0" fontId="16" fillId="8" borderId="1" xfId="0" applyFont="1" applyFill="1" applyBorder="1" applyAlignment="1">
      <alignment horizontal="center" vertical="center" wrapText="1"/>
    </xf>
    <xf numFmtId="172" fontId="16" fillId="0" borderId="1" xfId="0" applyNumberFormat="1" applyFont="1" applyFill="1" applyBorder="1" applyAlignment="1">
      <alignment horizontal="center" vertical="center" wrapText="1"/>
    </xf>
    <xf numFmtId="0" fontId="16" fillId="0" borderId="1" xfId="0" applyFont="1" applyFill="1" applyBorder="1"/>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8" borderId="2" xfId="0" applyFont="1" applyFill="1" applyBorder="1" applyAlignment="1">
      <alignment horizontal="center" vertical="center"/>
    </xf>
    <xf numFmtId="0" fontId="16" fillId="8" borderId="1" xfId="0" applyFont="1" applyFill="1" applyBorder="1"/>
    <xf numFmtId="0" fontId="16" fillId="7" borderId="1" xfId="0" applyFont="1" applyFill="1" applyBorder="1" applyAlignment="1">
      <alignment horizontal="center" vertical="center" wrapText="1"/>
    </xf>
    <xf numFmtId="4" fontId="12" fillId="7" borderId="2" xfId="0" applyNumberFormat="1" applyFont="1" applyFill="1" applyBorder="1" applyAlignment="1">
      <alignment horizontal="center" vertical="center" wrapText="1"/>
    </xf>
    <xf numFmtId="4" fontId="16" fillId="0" borderId="2" xfId="0" applyNumberFormat="1" applyFont="1" applyBorder="1" applyAlignment="1">
      <alignment horizontal="center" vertical="center" wrapText="1"/>
    </xf>
    <xf numFmtId="0" fontId="16" fillId="6" borderId="1" xfId="0" applyFont="1" applyFill="1" applyBorder="1" applyAlignment="1">
      <alignment horizontal="center" vertical="center" wrapText="1"/>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center"/>
    </xf>
    <xf numFmtId="173" fontId="16" fillId="0" borderId="1" xfId="0" applyNumberFormat="1" applyFont="1" applyFill="1" applyBorder="1" applyAlignment="1">
      <alignment horizontal="center" vertical="center" wrapText="1"/>
    </xf>
    <xf numFmtId="0" fontId="16" fillId="0" borderId="1" xfId="0" applyFont="1" applyBorder="1" applyAlignment="1">
      <alignment wrapText="1"/>
    </xf>
    <xf numFmtId="0" fontId="16" fillId="8" borderId="3" xfId="0" applyFont="1" applyFill="1" applyBorder="1" applyAlignment="1">
      <alignment horizontal="center" vertical="center" wrapText="1"/>
    </xf>
    <xf numFmtId="0" fontId="16" fillId="0" borderId="0" xfId="0" applyFont="1" applyFill="1" applyAlignment="1">
      <alignment wrapText="1"/>
    </xf>
    <xf numFmtId="0" fontId="16" fillId="0" borderId="0" xfId="0" applyFont="1" applyAlignment="1">
      <alignment wrapText="1"/>
    </xf>
    <xf numFmtId="167" fontId="16" fillId="0" borderId="1"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4" fontId="16" fillId="8" borderId="2"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8" borderId="0" xfId="0" applyFont="1" applyFill="1" applyAlignment="1">
      <alignment wrapText="1"/>
    </xf>
    <xf numFmtId="167" fontId="16" fillId="0" borderId="1" xfId="0" applyNumberFormat="1" applyFont="1" applyBorder="1" applyAlignment="1">
      <alignment horizontal="center" vertical="center" wrapText="1"/>
    </xf>
    <xf numFmtId="0" fontId="12" fillId="7" borderId="6"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6" fillId="7" borderId="19" xfId="0" applyFont="1" applyFill="1" applyBorder="1"/>
    <xf numFmtId="0" fontId="16" fillId="7" borderId="6" xfId="0" applyFont="1" applyFill="1" applyBorder="1"/>
    <xf numFmtId="0" fontId="16" fillId="7" borderId="12" xfId="0" applyFont="1" applyFill="1" applyBorder="1"/>
    <xf numFmtId="0" fontId="16" fillId="8" borderId="1" xfId="0" applyFont="1" applyFill="1" applyBorder="1" applyAlignment="1">
      <alignment horizontal="center" vertical="top" wrapText="1"/>
    </xf>
    <xf numFmtId="0" fontId="16" fillId="8" borderId="1" xfId="0" applyFont="1" applyFill="1" applyBorder="1" applyAlignment="1">
      <alignment horizontal="center" wrapText="1"/>
    </xf>
    <xf numFmtId="0" fontId="16" fillId="2" borderId="1" xfId="0" applyFont="1" applyFill="1" applyBorder="1"/>
    <xf numFmtId="0" fontId="12" fillId="2" borderId="0" xfId="0" applyFont="1" applyFill="1" applyBorder="1" applyAlignment="1">
      <alignment vertical="center" textRotation="90" wrapText="1"/>
    </xf>
    <xf numFmtId="0" fontId="16" fillId="2" borderId="0" xfId="0" applyFont="1" applyFill="1"/>
    <xf numFmtId="0" fontId="12" fillId="2" borderId="1"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2" borderId="3" xfId="0" applyFont="1" applyFill="1" applyBorder="1" applyAlignment="1">
      <alignment horizontal="center" vertical="center" textRotation="90" wrapText="1"/>
    </xf>
    <xf numFmtId="0" fontId="12" fillId="2" borderId="1" xfId="0" applyFont="1" applyFill="1" applyBorder="1" applyAlignment="1">
      <alignment vertical="center" textRotation="90" wrapText="1"/>
    </xf>
    <xf numFmtId="174" fontId="16" fillId="0" borderId="3" xfId="0" applyNumberFormat="1" applyFont="1" applyFill="1" applyBorder="1" applyAlignment="1">
      <alignment horizontal="center" vertical="center"/>
    </xf>
    <xf numFmtId="174" fontId="16" fillId="0" borderId="1" xfId="0" applyNumberFormat="1" applyFont="1" applyFill="1" applyBorder="1" applyAlignment="1">
      <alignment horizontal="center" vertical="center"/>
    </xf>
    <xf numFmtId="174" fontId="16" fillId="8" borderId="3" xfId="0" applyNumberFormat="1" applyFont="1" applyFill="1" applyBorder="1" applyAlignment="1">
      <alignment horizontal="center" vertical="center"/>
    </xf>
    <xf numFmtId="0" fontId="16" fillId="8" borderId="1" xfId="0" applyFont="1" applyFill="1" applyBorder="1" applyAlignment="1">
      <alignment horizontal="distributed" vertical="top" readingOrder="1"/>
    </xf>
    <xf numFmtId="0" fontId="16" fillId="8" borderId="2" xfId="0" applyFont="1" applyFill="1" applyBorder="1" applyAlignment="1">
      <alignment horizontal="distributed" vertical="top" readingOrder="1"/>
    </xf>
    <xf numFmtId="0" fontId="16" fillId="8" borderId="3" xfId="0" applyFont="1" applyFill="1" applyBorder="1" applyAlignment="1">
      <alignment horizontal="distributed" vertical="top" readingOrder="1"/>
    </xf>
    <xf numFmtId="0" fontId="16" fillId="8" borderId="1" xfId="0" applyFont="1" applyFill="1" applyBorder="1" applyAlignment="1">
      <alignment horizontal="center" vertical="distributed"/>
    </xf>
    <xf numFmtId="0" fontId="16" fillId="8" borderId="1" xfId="0" applyFont="1" applyFill="1" applyBorder="1" applyAlignment="1">
      <alignment horizontal="distributed" vertical="distributed" readingOrder="1"/>
    </xf>
    <xf numFmtId="0" fontId="16" fillId="8" borderId="1" xfId="0" applyFont="1" applyFill="1" applyBorder="1" applyAlignment="1">
      <alignment horizontal="distributed" vertical="top" wrapText="1" readingOrder="1"/>
    </xf>
    <xf numFmtId="0" fontId="12" fillId="9" borderId="7" xfId="0" applyFont="1" applyFill="1" applyBorder="1" applyAlignment="1">
      <alignment vertical="center"/>
    </xf>
    <xf numFmtId="0" fontId="12" fillId="9" borderId="7" xfId="0" applyFont="1" applyFill="1" applyBorder="1" applyAlignment="1">
      <alignment vertical="center" wrapText="1"/>
    </xf>
    <xf numFmtId="0" fontId="12" fillId="9" borderId="0" xfId="0" applyFont="1" applyFill="1" applyBorder="1" applyAlignment="1">
      <alignment horizontal="center" vertical="center" textRotation="90" wrapText="1"/>
    </xf>
    <xf numFmtId="4" fontId="12" fillId="9" borderId="0" xfId="0" applyNumberFormat="1" applyFont="1" applyFill="1" applyBorder="1" applyAlignment="1">
      <alignment horizontal="center" vertical="center" wrapText="1"/>
    </xf>
    <xf numFmtId="14" fontId="12" fillId="9" borderId="0" xfId="0" applyNumberFormat="1" applyFont="1" applyFill="1" applyBorder="1" applyAlignment="1">
      <alignment horizontal="center" vertical="center"/>
    </xf>
    <xf numFmtId="0" fontId="12" fillId="9" borderId="0" xfId="0" applyFont="1" applyFill="1" applyBorder="1" applyAlignment="1">
      <alignment vertical="center" textRotation="90" wrapText="1"/>
    </xf>
    <xf numFmtId="0" fontId="12" fillId="0" borderId="0" xfId="0" applyFont="1" applyBorder="1" applyAlignment="1">
      <alignment vertical="center"/>
    </xf>
    <xf numFmtId="14" fontId="12" fillId="0" borderId="0" xfId="0" applyNumberFormat="1" applyFont="1" applyBorder="1" applyAlignment="1">
      <alignment horizontal="center" vertical="center" textRotation="90"/>
    </xf>
    <xf numFmtId="0" fontId="12" fillId="0" borderId="0" xfId="0" applyFont="1" applyBorder="1" applyAlignment="1">
      <alignment vertical="center" wrapText="1"/>
    </xf>
    <xf numFmtId="4" fontId="12" fillId="0" borderId="0" xfId="0" applyNumberFormat="1" applyFont="1" applyBorder="1" applyAlignment="1">
      <alignment horizontal="center" vertical="center" textRotation="1" wrapText="1"/>
    </xf>
    <xf numFmtId="4"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6" fillId="8" borderId="0" xfId="0" applyFont="1" applyFill="1" applyAlignment="1"/>
    <xf numFmtId="0" fontId="16" fillId="0" borderId="0" xfId="0" applyFont="1" applyFill="1" applyBorder="1" applyAlignment="1">
      <alignment vertical="top"/>
    </xf>
    <xf numFmtId="2" fontId="12" fillId="0" borderId="0" xfId="0" applyNumberFormat="1" applyFont="1" applyFill="1" applyBorder="1" applyAlignment="1">
      <alignment horizontal="right" vertical="top" wrapText="1"/>
    </xf>
    <xf numFmtId="0" fontId="16" fillId="0" borderId="0" xfId="0" applyFont="1" applyFill="1" applyBorder="1" applyAlignment="1">
      <alignment vertical="top" wrapText="1"/>
    </xf>
    <xf numFmtId="43" fontId="16" fillId="0" borderId="0" xfId="11" applyFont="1" applyFill="1" applyBorder="1" applyAlignment="1">
      <alignment vertical="top" wrapText="1"/>
    </xf>
    <xf numFmtId="43" fontId="12" fillId="0" borderId="0" xfId="11" applyFont="1" applyFill="1" applyBorder="1" applyAlignment="1">
      <alignment vertical="top" wrapText="1"/>
    </xf>
    <xf numFmtId="0" fontId="16" fillId="0" borderId="0" xfId="0" applyFont="1" applyFill="1" applyBorder="1" applyAlignment="1"/>
    <xf numFmtId="0" fontId="16" fillId="0" borderId="0" xfId="0" applyFont="1" applyFill="1" applyBorder="1"/>
    <xf numFmtId="0" fontId="16" fillId="0" borderId="0" xfId="0" applyFont="1" applyAlignment="1">
      <alignment horizontal="left" vertical="center"/>
    </xf>
    <xf numFmtId="0" fontId="16" fillId="0" borderId="0" xfId="0" applyFont="1" applyBorder="1"/>
    <xf numFmtId="4" fontId="16" fillId="0" borderId="0" xfId="0" applyNumberFormat="1" applyFont="1" applyBorder="1"/>
    <xf numFmtId="0" fontId="16" fillId="8" borderId="0" xfId="0" applyFont="1" applyFill="1" applyBorder="1" applyAlignment="1"/>
    <xf numFmtId="4" fontId="16" fillId="0" borderId="0" xfId="0" applyNumberFormat="1" applyFont="1"/>
    <xf numFmtId="0" fontId="16" fillId="8" borderId="0" xfId="0" applyFont="1" applyFill="1" applyBorder="1"/>
    <xf numFmtId="0" fontId="16" fillId="0" borderId="0" xfId="0" applyFont="1" applyBorder="1" applyAlignment="1">
      <alignment horizontal="center" vertical="center" wrapText="1"/>
    </xf>
    <xf numFmtId="0" fontId="16" fillId="0" borderId="0" xfId="0" applyFont="1" applyAlignment="1"/>
    <xf numFmtId="0" fontId="10" fillId="0" borderId="0" xfId="0" applyFont="1" applyBorder="1" applyAlignment="1">
      <alignment horizontal="center" vertical="center" wrapText="1"/>
    </xf>
    <xf numFmtId="0" fontId="16" fillId="0" borderId="0" xfId="0" applyFont="1" applyAlignment="1">
      <alignment vertical="center"/>
    </xf>
    <xf numFmtId="0" fontId="12" fillId="0" borderId="11" xfId="0" applyFont="1" applyBorder="1" applyAlignment="1">
      <alignment horizontal="center" vertical="center" wrapText="1"/>
    </xf>
    <xf numFmtId="0" fontId="12" fillId="0" borderId="11" xfId="0" applyFont="1" applyBorder="1" applyAlignment="1">
      <alignment horizontal="left" vertical="center"/>
    </xf>
    <xf numFmtId="0" fontId="12" fillId="0" borderId="10" xfId="0" applyFont="1" applyBorder="1" applyAlignment="1">
      <alignment horizontal="left" vertical="center"/>
    </xf>
    <xf numFmtId="170" fontId="12" fillId="0" borderId="6" xfId="0" applyNumberFormat="1" applyFont="1" applyBorder="1" applyAlignment="1">
      <alignment horizontal="center" vertical="center" textRotation="90" wrapText="1"/>
    </xf>
    <xf numFmtId="169" fontId="12" fillId="0" borderId="6" xfId="0" applyNumberFormat="1" applyFont="1" applyBorder="1" applyAlignment="1">
      <alignment horizontal="center" vertical="center" textRotation="90" wrapText="1"/>
    </xf>
    <xf numFmtId="0" fontId="16" fillId="0" borderId="6" xfId="0" applyFont="1" applyBorder="1"/>
    <xf numFmtId="0" fontId="12" fillId="8" borderId="1" xfId="0" applyFont="1" applyFill="1" applyBorder="1" applyAlignment="1">
      <alignment horizontal="left" vertical="center"/>
    </xf>
    <xf numFmtId="2" fontId="12" fillId="8" borderId="1" xfId="0" applyNumberFormat="1" applyFont="1" applyFill="1" applyBorder="1" applyAlignment="1">
      <alignment vertical="center"/>
    </xf>
    <xf numFmtId="0" fontId="12" fillId="7" borderId="12" xfId="0" applyFont="1" applyFill="1" applyBorder="1" applyAlignment="1">
      <alignment vertical="top"/>
    </xf>
    <xf numFmtId="0" fontId="12" fillId="7" borderId="12" xfId="0" applyFont="1" applyFill="1" applyBorder="1" applyAlignment="1">
      <alignment vertical="center"/>
    </xf>
    <xf numFmtId="0" fontId="12" fillId="7" borderId="9" xfId="0" applyFont="1" applyFill="1" applyBorder="1" applyAlignment="1">
      <alignment vertical="center" wrapText="1"/>
    </xf>
    <xf numFmtId="0" fontId="12" fillId="7" borderId="19" xfId="0" applyFont="1" applyFill="1" applyBorder="1" applyAlignment="1">
      <alignment vertical="center" wrapText="1"/>
    </xf>
    <xf numFmtId="170" fontId="12" fillId="7" borderId="12" xfId="0" applyNumberFormat="1" applyFont="1" applyFill="1" applyBorder="1" applyAlignment="1">
      <alignment horizontal="center" vertical="center" wrapText="1"/>
    </xf>
    <xf numFmtId="170" fontId="12" fillId="7" borderId="6" xfId="0" applyNumberFormat="1" applyFont="1" applyFill="1" applyBorder="1" applyAlignment="1">
      <alignment horizontal="center" vertical="center" wrapText="1"/>
    </xf>
    <xf numFmtId="169" fontId="12" fillId="7" borderId="6" xfId="0" applyNumberFormat="1" applyFont="1" applyFill="1" applyBorder="1" applyAlignment="1">
      <alignment horizontal="center" vertical="center" wrapText="1"/>
    </xf>
    <xf numFmtId="4" fontId="12" fillId="7" borderId="6" xfId="0" applyNumberFormat="1" applyFont="1" applyFill="1" applyBorder="1" applyAlignment="1">
      <alignment horizontal="center" vertical="center" wrapText="1"/>
    </xf>
    <xf numFmtId="4" fontId="12" fillId="7" borderId="12" xfId="0" applyNumberFormat="1" applyFont="1" applyFill="1" applyBorder="1" applyAlignment="1">
      <alignment horizontal="center" vertical="center" wrapText="1"/>
    </xf>
    <xf numFmtId="0" fontId="16" fillId="7" borderId="19"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2" xfId="0" applyFont="1" applyFill="1" applyBorder="1" applyAlignment="1">
      <alignment horizontal="center" vertical="center"/>
    </xf>
    <xf numFmtId="0" fontId="12" fillId="0" borderId="1" xfId="0" applyFont="1" applyBorder="1" applyAlignment="1">
      <alignment horizontal="left" vertical="center"/>
    </xf>
    <xf numFmtId="4" fontId="16" fillId="0" borderId="1" xfId="0" applyNumberFormat="1" applyFont="1" applyFill="1" applyBorder="1" applyAlignment="1">
      <alignment horizontal="center" vertical="center"/>
    </xf>
    <xf numFmtId="0" fontId="12" fillId="2" borderId="1" xfId="0" applyFont="1" applyFill="1" applyBorder="1" applyAlignment="1">
      <alignment vertical="center"/>
    </xf>
    <xf numFmtId="0" fontId="6" fillId="0" borderId="0" xfId="0" applyFont="1" applyBorder="1" applyAlignment="1">
      <alignment vertical="center" wrapText="1"/>
    </xf>
    <xf numFmtId="0" fontId="6" fillId="0" borderId="1" xfId="0" applyFont="1" applyFill="1" applyBorder="1" applyAlignment="1">
      <alignment vertical="center"/>
    </xf>
    <xf numFmtId="0" fontId="10" fillId="2" borderId="1" xfId="0" applyFont="1" applyFill="1" applyBorder="1" applyAlignment="1">
      <alignment vertical="center"/>
    </xf>
    <xf numFmtId="0" fontId="6" fillId="2" borderId="1" xfId="0" applyFont="1" applyFill="1" applyBorder="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6" fillId="2" borderId="1" xfId="0" applyFont="1" applyFill="1" applyBorder="1" applyAlignment="1">
      <alignment vertical="center" wrapText="1"/>
    </xf>
    <xf numFmtId="0" fontId="6" fillId="2" borderId="2" xfId="0" applyFont="1" applyFill="1" applyBorder="1" applyAlignment="1">
      <alignment vertical="center"/>
    </xf>
    <xf numFmtId="0" fontId="23"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24" fillId="0" borderId="0" xfId="0" applyFont="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2" borderId="2" xfId="0" applyFont="1" applyFill="1" applyBorder="1" applyAlignment="1">
      <alignment vertical="center" wrapText="1"/>
    </xf>
    <xf numFmtId="0" fontId="10" fillId="0" borderId="27" xfId="0" applyFont="1" applyFill="1" applyBorder="1" applyAlignment="1">
      <alignment vertical="center" wrapText="1"/>
    </xf>
    <xf numFmtId="0" fontId="3" fillId="0" borderId="1" xfId="0" applyFont="1" applyFill="1" applyBorder="1" applyAlignment="1">
      <alignment vertical="center" wrapText="1"/>
    </xf>
    <xf numFmtId="0" fontId="26" fillId="10" borderId="32" xfId="0" applyFont="1" applyFill="1" applyBorder="1" applyAlignment="1" applyProtection="1">
      <alignment horizontal="center" vertical="top" wrapText="1" readingOrder="1"/>
      <protection locked="0"/>
    </xf>
    <xf numFmtId="0" fontId="25" fillId="0" borderId="32" xfId="0" applyFont="1" applyBorder="1" applyAlignment="1" applyProtection="1">
      <alignment horizontal="left" vertical="top" wrapText="1" readingOrder="1"/>
      <protection locked="0"/>
    </xf>
    <xf numFmtId="176" fontId="25" fillId="0" borderId="32" xfId="0" applyNumberFormat="1" applyFont="1" applyBorder="1" applyAlignment="1" applyProtection="1">
      <alignment horizontal="left" vertical="top" wrapText="1" readingOrder="1"/>
      <protection locked="0"/>
    </xf>
    <xf numFmtId="175" fontId="25" fillId="0" borderId="32" xfId="0" applyNumberFormat="1" applyFont="1" applyBorder="1" applyAlignment="1" applyProtection="1">
      <alignment horizontal="left" vertical="top" wrapText="1" readingOrder="1"/>
      <protection locked="0"/>
    </xf>
    <xf numFmtId="0" fontId="26" fillId="10" borderId="32" xfId="0" applyFont="1" applyFill="1" applyBorder="1" applyAlignment="1" applyProtection="1">
      <alignment vertical="top" wrapText="1" readingOrder="1"/>
      <protection locked="0"/>
    </xf>
    <xf numFmtId="0" fontId="16" fillId="0" borderId="0" xfId="0" applyFont="1" applyFill="1" applyAlignment="1">
      <alignment vertical="top" wrapText="1"/>
    </xf>
    <xf numFmtId="0" fontId="12" fillId="0" borderId="0" xfId="0" applyFont="1" applyFill="1" applyAlignment="1">
      <alignment wrapText="1"/>
    </xf>
    <xf numFmtId="0" fontId="16" fillId="7" borderId="0" xfId="0" applyFont="1" applyFill="1" applyAlignment="1">
      <alignment wrapText="1"/>
    </xf>
    <xf numFmtId="0" fontId="27" fillId="10" borderId="35" xfId="0" applyFont="1" applyFill="1" applyBorder="1" applyAlignment="1" applyProtection="1">
      <alignment horizontal="center" vertical="top" wrapText="1" readingOrder="1"/>
      <protection locked="0"/>
    </xf>
    <xf numFmtId="0" fontId="28" fillId="10" borderId="36" xfId="0" applyFont="1" applyFill="1" applyBorder="1" applyAlignment="1" applyProtection="1">
      <alignment horizontal="center" vertical="top" wrapText="1" readingOrder="1"/>
      <protection locked="0"/>
    </xf>
    <xf numFmtId="0" fontId="27" fillId="10" borderId="36" xfId="0" applyFont="1" applyFill="1" applyBorder="1" applyAlignment="1" applyProtection="1">
      <alignment horizontal="center" vertical="top" wrapText="1" readingOrder="1"/>
      <protection locked="0"/>
    </xf>
    <xf numFmtId="0" fontId="28" fillId="10" borderId="35" xfId="0" applyFont="1" applyFill="1" applyBorder="1" applyAlignment="1" applyProtection="1">
      <alignment vertical="top" wrapText="1" readingOrder="1"/>
      <protection locked="0"/>
    </xf>
    <xf numFmtId="0" fontId="29" fillId="10" borderId="35" xfId="0" applyFont="1" applyFill="1" applyBorder="1" applyAlignment="1" applyProtection="1">
      <alignment vertical="top" wrapText="1" readingOrder="1"/>
      <protection locked="0"/>
    </xf>
    <xf numFmtId="0" fontId="28" fillId="10" borderId="32" xfId="0" applyFont="1" applyFill="1" applyBorder="1" applyAlignment="1" applyProtection="1">
      <alignment horizontal="center" vertical="top" wrapText="1" readingOrder="1"/>
      <protection locked="0"/>
    </xf>
    <xf numFmtId="0" fontId="30" fillId="11" borderId="32" xfId="0" applyFont="1" applyFill="1" applyBorder="1" applyAlignment="1" applyProtection="1">
      <alignment vertical="top" wrapText="1" readingOrder="1"/>
      <protection locked="0"/>
    </xf>
    <xf numFmtId="175" fontId="30" fillId="0" borderId="32" xfId="0" applyNumberFormat="1" applyFont="1" applyBorder="1" applyAlignment="1" applyProtection="1">
      <alignment horizontal="right" vertical="top" wrapText="1" readingOrder="1"/>
      <protection locked="0"/>
    </xf>
    <xf numFmtId="0" fontId="31" fillId="10" borderId="35" xfId="0" applyFont="1" applyFill="1" applyBorder="1" applyAlignment="1" applyProtection="1">
      <alignment horizontal="center" vertical="center" wrapText="1" readingOrder="1"/>
      <protection locked="0"/>
    </xf>
    <xf numFmtId="0" fontId="32" fillId="10" borderId="32" xfId="0" applyFont="1" applyFill="1" applyBorder="1" applyAlignment="1" applyProtection="1">
      <alignment horizontal="center" vertical="top" wrapText="1" readingOrder="1"/>
      <protection locked="0"/>
    </xf>
    <xf numFmtId="0" fontId="33" fillId="11" borderId="32" xfId="0" applyFont="1" applyFill="1" applyBorder="1" applyAlignment="1" applyProtection="1">
      <alignment vertical="top" wrapText="1" readingOrder="1"/>
      <protection locked="0"/>
    </xf>
    <xf numFmtId="177" fontId="33" fillId="11" borderId="32" xfId="0" applyNumberFormat="1" applyFont="1" applyFill="1" applyBorder="1" applyAlignment="1" applyProtection="1">
      <alignment horizontal="right" vertical="top" wrapText="1" readingOrder="1"/>
      <protection locked="0"/>
    </xf>
    <xf numFmtId="0" fontId="3" fillId="0" borderId="12" xfId="0" applyFont="1" applyFill="1" applyBorder="1" applyAlignment="1">
      <alignment vertical="center" wrapText="1"/>
    </xf>
    <xf numFmtId="0" fontId="10" fillId="0" borderId="2" xfId="2" applyFont="1" applyFill="1" applyBorder="1" applyAlignment="1">
      <alignment vertical="top"/>
    </xf>
    <xf numFmtId="0" fontId="3" fillId="0" borderId="1" xfId="0" applyFont="1" applyFill="1" applyBorder="1" applyAlignment="1">
      <alignment vertical="top" wrapText="1"/>
    </xf>
    <xf numFmtId="0" fontId="0" fillId="0" borderId="0" xfId="0" applyFont="1"/>
    <xf numFmtId="0" fontId="2" fillId="2" borderId="12" xfId="0" applyFont="1" applyFill="1" applyBorder="1" applyAlignment="1">
      <alignment vertical="center" wrapText="1"/>
    </xf>
    <xf numFmtId="0" fontId="6" fillId="2" borderId="2" xfId="2" applyFont="1" applyFill="1" applyBorder="1" applyAlignment="1">
      <alignment vertical="top"/>
    </xf>
    <xf numFmtId="0" fontId="2" fillId="2" borderId="1" xfId="0" applyFont="1" applyFill="1" applyBorder="1" applyAlignment="1">
      <alignment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25" xfId="0" applyFont="1" applyFill="1" applyBorder="1" applyAlignment="1">
      <alignment vertical="center" wrapText="1"/>
    </xf>
    <xf numFmtId="0" fontId="6" fillId="2" borderId="26" xfId="0" applyFont="1" applyFill="1" applyBorder="1" applyAlignment="1">
      <alignment vertical="center" wrapText="1"/>
    </xf>
    <xf numFmtId="0" fontId="6" fillId="2" borderId="27" xfId="0" applyFont="1" applyFill="1" applyBorder="1" applyAlignment="1">
      <alignment vertical="center" wrapText="1"/>
    </xf>
    <xf numFmtId="0" fontId="3" fillId="0" borderId="26" xfId="0" applyFont="1" applyFill="1" applyBorder="1" applyAlignment="1">
      <alignment vertical="top" wrapText="1"/>
    </xf>
    <xf numFmtId="0" fontId="2" fillId="2" borderId="26" xfId="0"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6" fillId="2" borderId="26" xfId="0" applyFont="1" applyFill="1" applyBorder="1" applyAlignment="1">
      <alignment vertical="center"/>
    </xf>
    <xf numFmtId="0" fontId="10" fillId="0" borderId="26"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3" fillId="0" borderId="44" xfId="0" applyFont="1" applyFill="1" applyBorder="1" applyAlignment="1">
      <alignment vertical="center" wrapText="1"/>
    </xf>
    <xf numFmtId="0" fontId="10" fillId="0" borderId="30" xfId="2" applyFont="1" applyFill="1" applyBorder="1" applyAlignment="1">
      <alignment vertical="top"/>
    </xf>
    <xf numFmtId="0" fontId="2" fillId="2" borderId="27" xfId="0" applyFont="1" applyFill="1" applyBorder="1" applyAlignment="1">
      <alignment vertical="top" wrapText="1"/>
    </xf>
    <xf numFmtId="0" fontId="3" fillId="0" borderId="27" xfId="0" applyFont="1" applyFill="1" applyBorder="1" applyAlignment="1">
      <alignment vertical="top" wrapText="1"/>
    </xf>
    <xf numFmtId="0" fontId="3" fillId="0" borderId="26" xfId="0" applyFont="1" applyFill="1" applyBorder="1" applyAlignment="1">
      <alignment vertical="center" wrapText="1"/>
    </xf>
    <xf numFmtId="0" fontId="2" fillId="2" borderId="26" xfId="0" applyFont="1" applyFill="1" applyBorder="1" applyAlignment="1">
      <alignment vertical="center" wrapText="1"/>
    </xf>
    <xf numFmtId="0" fontId="2" fillId="2" borderId="1" xfId="0" applyFont="1" applyFill="1" applyBorder="1" applyAlignment="1">
      <alignment vertical="center" wrapText="1"/>
    </xf>
    <xf numFmtId="0" fontId="35" fillId="2" borderId="1" xfId="0" applyFont="1" applyFill="1" applyBorder="1"/>
    <xf numFmtId="0" fontId="35" fillId="2" borderId="27" xfId="0" applyFont="1" applyFill="1" applyBorder="1"/>
    <xf numFmtId="0" fontId="34" fillId="0" borderId="1" xfId="0" applyFont="1" applyFill="1" applyBorder="1"/>
    <xf numFmtId="0" fontId="34" fillId="0" borderId="27" xfId="0" applyFont="1" applyFill="1" applyBorder="1"/>
    <xf numFmtId="0" fontId="34" fillId="0" borderId="29" xfId="0" applyFont="1" applyFill="1" applyBorder="1"/>
    <xf numFmtId="0" fontId="34" fillId="0" borderId="31" xfId="0" applyFont="1" applyFill="1" applyBorder="1"/>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31" xfId="0" applyFont="1" applyFill="1" applyBorder="1" applyAlignment="1">
      <alignment vertical="top" wrapText="1"/>
    </xf>
    <xf numFmtId="4" fontId="10" fillId="0" borderId="1" xfId="0" applyNumberFormat="1" applyFont="1" applyFill="1" applyBorder="1" applyAlignment="1">
      <alignment vertical="top"/>
    </xf>
    <xf numFmtId="4" fontId="10" fillId="0" borderId="1" xfId="0" applyNumberFormat="1" applyFont="1" applyFill="1" applyBorder="1" applyAlignment="1">
      <alignment vertical="center" wrapText="1"/>
    </xf>
    <xf numFmtId="169" fontId="10" fillId="2" borderId="1" xfId="0" applyNumberFormat="1" applyFont="1" applyFill="1" applyBorder="1" applyAlignment="1">
      <alignment vertical="top"/>
    </xf>
    <xf numFmtId="4" fontId="10" fillId="2" borderId="1" xfId="0" applyNumberFormat="1" applyFont="1" applyFill="1" applyBorder="1" applyAlignment="1">
      <alignment vertical="top"/>
    </xf>
    <xf numFmtId="0" fontId="9" fillId="0" borderId="0" xfId="0" applyFont="1" applyAlignment="1"/>
    <xf numFmtId="169" fontId="10" fillId="0" borderId="1" xfId="0" applyNumberFormat="1" applyFont="1" applyFill="1" applyBorder="1" applyAlignment="1">
      <alignment vertical="top"/>
    </xf>
    <xf numFmtId="0" fontId="10" fillId="0" borderId="0" xfId="0" applyFont="1" applyBorder="1" applyAlignment="1">
      <alignment vertical="center" wrapText="1"/>
    </xf>
    <xf numFmtId="0" fontId="5" fillId="0" borderId="0" xfId="0" applyFont="1" applyBorder="1" applyAlignment="1">
      <alignment vertical="top" wrapText="1"/>
    </xf>
    <xf numFmtId="0" fontId="36" fillId="0" borderId="0" xfId="2" quotePrefix="1" applyFont="1" applyBorder="1" applyAlignment="1">
      <alignment vertical="top" wrapText="1"/>
    </xf>
    <xf numFmtId="0" fontId="23" fillId="0" borderId="0" xfId="0" applyFont="1" applyAlignment="1">
      <alignment vertical="center"/>
    </xf>
    <xf numFmtId="0" fontId="5" fillId="2" borderId="1" xfId="0" applyFont="1" applyFill="1" applyBorder="1" applyAlignment="1">
      <alignment vertical="top" wrapText="1"/>
    </xf>
    <xf numFmtId="4" fontId="10" fillId="2" borderId="1" xfId="0" applyNumberFormat="1" applyFont="1" applyFill="1" applyBorder="1" applyAlignment="1">
      <alignment vertical="center" wrapText="1"/>
    </xf>
    <xf numFmtId="0" fontId="5" fillId="0" borderId="1" xfId="0" applyFont="1" applyFill="1" applyBorder="1" applyAlignment="1">
      <alignment vertical="top" wrapText="1"/>
    </xf>
    <xf numFmtId="0" fontId="23" fillId="0" borderId="0" xfId="0" applyFont="1"/>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6" fillId="0" borderId="6"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37" fillId="0" borderId="1" xfId="0" applyFont="1" applyBorder="1" applyAlignment="1">
      <alignment horizontal="left" vertical="center"/>
    </xf>
    <xf numFmtId="0" fontId="37" fillId="0" borderId="1" xfId="0" applyFont="1" applyBorder="1" applyAlignment="1">
      <alignment horizontal="left" vertical="center" wrapText="1"/>
    </xf>
    <xf numFmtId="0" fontId="37" fillId="8" borderId="1" xfId="0" applyFont="1" applyFill="1" applyBorder="1" applyAlignment="1">
      <alignment vertical="top" wrapText="1"/>
    </xf>
    <xf numFmtId="0" fontId="37" fillId="0" borderId="1" xfId="0" applyFont="1" applyBorder="1" applyAlignment="1">
      <alignment vertical="top" wrapText="1"/>
    </xf>
    <xf numFmtId="4" fontId="37" fillId="0" borderId="6" xfId="0" applyNumberFormat="1" applyFont="1" applyFill="1" applyBorder="1" applyAlignment="1">
      <alignment horizontal="center" vertical="center"/>
    </xf>
    <xf numFmtId="4" fontId="37" fillId="0" borderId="1" xfId="11" applyNumberFormat="1" applyFont="1" applyFill="1" applyBorder="1" applyAlignment="1">
      <alignment horizontal="center" vertical="center" wrapText="1"/>
    </xf>
    <xf numFmtId="170" fontId="37" fillId="0" borderId="12" xfId="0" applyNumberFormat="1" applyFont="1" applyFill="1" applyBorder="1" applyAlignment="1">
      <alignment horizontal="center" vertical="center"/>
    </xf>
    <xf numFmtId="170" fontId="37" fillId="0" borderId="1" xfId="0" applyNumberFormat="1" applyFont="1" applyFill="1" applyBorder="1" applyAlignment="1">
      <alignment horizontal="center" vertical="center"/>
    </xf>
    <xf numFmtId="169" fontId="37" fillId="0" borderId="1" xfId="0" applyNumberFormat="1" applyFont="1" applyFill="1" applyBorder="1" applyAlignment="1">
      <alignment horizontal="center" vertical="center"/>
    </xf>
    <xf numFmtId="0" fontId="37" fillId="0" borderId="3"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0" xfId="0" applyFont="1" applyFill="1" applyAlignment="1">
      <alignment wrapText="1"/>
    </xf>
    <xf numFmtId="169" fontId="19" fillId="0" borderId="1" xfId="0" applyNumberFormat="1" applyFont="1" applyFill="1" applyBorder="1" applyAlignment="1">
      <alignment horizontal="center" vertical="center" wrapText="1"/>
    </xf>
    <xf numFmtId="4" fontId="16" fillId="0" borderId="0" xfId="0" applyNumberFormat="1" applyFont="1" applyBorder="1" applyAlignment="1">
      <alignment horizontal="center"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6" fillId="0" borderId="6" xfId="0" applyNumberFormat="1" applyFont="1" applyFill="1" applyBorder="1" applyAlignment="1">
      <alignment horizontal="center" vertical="center"/>
    </xf>
    <xf numFmtId="0" fontId="16" fillId="0" borderId="5" xfId="0" applyFont="1" applyBorder="1" applyAlignment="1">
      <alignment horizontal="left" vertical="center"/>
    </xf>
    <xf numFmtId="0" fontId="16" fillId="0" borderId="5" xfId="0" applyFont="1" applyBorder="1" applyAlignment="1">
      <alignment horizontal="left" vertical="center" wrapText="1"/>
    </xf>
    <xf numFmtId="0" fontId="16" fillId="8" borderId="5" xfId="0" applyFont="1" applyFill="1" applyBorder="1" applyAlignment="1">
      <alignment vertical="top" wrapText="1"/>
    </xf>
    <xf numFmtId="0" fontId="16" fillId="0" borderId="5" xfId="0" applyFont="1" applyBorder="1" applyAlignment="1">
      <alignment vertical="top" wrapText="1"/>
    </xf>
    <xf numFmtId="4" fontId="16" fillId="0" borderId="5" xfId="11" applyNumberFormat="1" applyFont="1" applyBorder="1" applyAlignment="1">
      <alignment horizontal="center" vertical="center" wrapText="1"/>
    </xf>
    <xf numFmtId="170" fontId="16" fillId="0" borderId="45" xfId="0" applyNumberFormat="1" applyFont="1" applyBorder="1" applyAlignment="1">
      <alignment horizontal="center" vertical="center" wrapText="1"/>
    </xf>
    <xf numFmtId="170" fontId="16" fillId="0" borderId="5" xfId="0" applyNumberFormat="1" applyFont="1" applyBorder="1" applyAlignment="1">
      <alignment horizontal="center" vertical="center" wrapText="1"/>
    </xf>
    <xf numFmtId="169" fontId="16" fillId="0" borderId="5"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0" fontId="16" fillId="0" borderId="5" xfId="0" applyFont="1" applyBorder="1"/>
    <xf numFmtId="0" fontId="16" fillId="8" borderId="5" xfId="0" applyFont="1" applyFill="1" applyBorder="1" applyAlignment="1">
      <alignment horizontal="center" vertical="center"/>
    </xf>
    <xf numFmtId="0" fontId="16" fillId="8" borderId="5" xfId="0" applyFont="1" applyFill="1" applyBorder="1" applyAlignment="1">
      <alignment horizontal="center" vertical="center" wrapText="1"/>
    </xf>
    <xf numFmtId="0" fontId="16" fillId="8" borderId="45" xfId="0" applyFont="1" applyFill="1" applyBorder="1" applyAlignment="1">
      <alignment horizontal="center" vertical="center"/>
    </xf>
    <xf numFmtId="0" fontId="16" fillId="8" borderId="5" xfId="0" applyFont="1" applyFill="1" applyBorder="1"/>
    <xf numFmtId="0" fontId="16" fillId="8" borderId="46" xfId="0" applyFont="1" applyFill="1" applyBorder="1" applyAlignment="1">
      <alignment horizontal="center" vertical="center"/>
    </xf>
    <xf numFmtId="0" fontId="21" fillId="0" borderId="1" xfId="0" applyFont="1" applyFill="1" applyBorder="1"/>
    <xf numFmtId="0" fontId="16" fillId="0" borderId="2" xfId="0" applyFont="1" applyBorder="1" applyAlignment="1">
      <alignment wrapText="1"/>
    </xf>
    <xf numFmtId="0" fontId="16" fillId="0" borderId="2" xfId="0" applyFont="1" applyBorder="1"/>
    <xf numFmtId="0" fontId="16" fillId="0" borderId="2" xfId="0" applyFont="1" applyBorder="1" applyAlignment="1">
      <alignment horizontal="center" vertical="center" wrapText="1"/>
    </xf>
    <xf numFmtId="0" fontId="12" fillId="2" borderId="2" xfId="0" applyFont="1" applyFill="1" applyBorder="1" applyAlignment="1">
      <alignment vertical="center" textRotation="90" wrapText="1"/>
    </xf>
    <xf numFmtId="0" fontId="16" fillId="0" borderId="2" xfId="0" applyFont="1" applyFill="1" applyBorder="1"/>
    <xf numFmtId="0" fontId="16" fillId="8" borderId="2" xfId="0" applyFont="1" applyFill="1" applyBorder="1"/>
    <xf numFmtId="0" fontId="16" fillId="7" borderId="1" xfId="0" applyFont="1" applyFill="1" applyBorder="1" applyAlignment="1">
      <alignment wrapText="1"/>
    </xf>
    <xf numFmtId="0" fontId="19" fillId="0" borderId="1" xfId="0" applyFont="1" applyBorder="1" applyAlignment="1">
      <alignment horizontal="left" vertical="center"/>
    </xf>
    <xf numFmtId="0" fontId="19" fillId="0" borderId="2" xfId="0" applyFont="1" applyBorder="1" applyAlignment="1">
      <alignment horizontal="left" vertical="center"/>
    </xf>
    <xf numFmtId="170" fontId="19" fillId="0" borderId="1" xfId="0" applyNumberFormat="1" applyFont="1" applyBorder="1" applyAlignment="1">
      <alignment horizontal="center" vertical="center" wrapText="1"/>
    </xf>
    <xf numFmtId="169" fontId="19"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wrapText="1"/>
    </xf>
    <xf numFmtId="0" fontId="19" fillId="0" borderId="1" xfId="0" applyFont="1" applyBorder="1"/>
    <xf numFmtId="0" fontId="19" fillId="8" borderId="1" xfId="0" applyFont="1" applyFill="1" applyBorder="1" applyAlignment="1">
      <alignment horizontal="center" vertical="center"/>
    </xf>
    <xf numFmtId="0" fontId="19" fillId="8" borderId="1" xfId="0" applyFont="1" applyFill="1" applyBorder="1" applyAlignment="1">
      <alignment horizontal="center" vertical="center" wrapText="1"/>
    </xf>
    <xf numFmtId="0" fontId="19" fillId="8" borderId="2" xfId="0" applyFont="1" applyFill="1" applyBorder="1" applyAlignment="1">
      <alignment horizontal="center" vertical="center"/>
    </xf>
    <xf numFmtId="0" fontId="19" fillId="8" borderId="1" xfId="0" applyFont="1" applyFill="1" applyBorder="1"/>
    <xf numFmtId="0" fontId="19" fillId="0" borderId="1" xfId="0" applyFont="1" applyBorder="1" applyAlignment="1">
      <alignment horizontal="left" vertical="center" wrapText="1"/>
    </xf>
    <xf numFmtId="0" fontId="19" fillId="8" borderId="1" xfId="0" applyFont="1" applyFill="1" applyBorder="1" applyAlignment="1">
      <alignment vertical="top" wrapText="1"/>
    </xf>
    <xf numFmtId="0" fontId="19" fillId="0" borderId="1" xfId="0" applyFont="1" applyBorder="1" applyAlignment="1">
      <alignment vertical="top" wrapText="1"/>
    </xf>
    <xf numFmtId="4" fontId="19" fillId="0" borderId="1" xfId="11" applyNumberFormat="1" applyFont="1" applyBorder="1" applyAlignment="1">
      <alignment horizontal="center" vertical="center" wrapText="1"/>
    </xf>
    <xf numFmtId="0" fontId="19" fillId="0" borderId="1" xfId="0" applyFont="1" applyFill="1" applyBorder="1" applyAlignment="1">
      <alignment wrapText="1"/>
    </xf>
    <xf numFmtId="0" fontId="38" fillId="0" borderId="1" xfId="0" applyFont="1" applyFill="1" applyBorder="1"/>
    <xf numFmtId="0" fontId="19" fillId="0" borderId="2" xfId="0" applyFont="1" applyBorder="1" applyAlignment="1">
      <alignment horizontal="left" vertical="center" wrapText="1"/>
    </xf>
    <xf numFmtId="0" fontId="19" fillId="8" borderId="4" xfId="0" applyFont="1" applyFill="1" applyBorder="1" applyAlignment="1">
      <alignment vertical="top" wrapText="1"/>
    </xf>
    <xf numFmtId="4" fontId="19" fillId="0" borderId="2" xfId="0" applyNumberFormat="1" applyFont="1" applyBorder="1" applyAlignment="1">
      <alignment horizontal="center" vertical="center" wrapText="1"/>
    </xf>
    <xf numFmtId="0" fontId="19" fillId="8" borderId="3" xfId="0" applyFont="1" applyFill="1" applyBorder="1" applyAlignment="1">
      <alignment horizontal="center" vertical="center"/>
    </xf>
    <xf numFmtId="0" fontId="19" fillId="6" borderId="1" xfId="0" applyFont="1" applyFill="1" applyBorder="1" applyAlignment="1">
      <alignment horizontal="center" vertical="center" wrapText="1"/>
    </xf>
    <xf numFmtId="4" fontId="37" fillId="0" borderId="1" xfId="11" applyNumberFormat="1" applyFont="1" applyBorder="1" applyAlignment="1">
      <alignment horizontal="center"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8" borderId="4" xfId="0" applyFont="1" applyFill="1" applyBorder="1" applyAlignment="1">
      <alignment vertical="top" wrapText="1"/>
    </xf>
    <xf numFmtId="4" fontId="9" fillId="0" borderId="0" xfId="0" applyNumberFormat="1" applyFont="1"/>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4" fontId="19" fillId="0" borderId="1" xfId="11" applyNumberFormat="1" applyFont="1" applyFill="1" applyBorder="1" applyAlignment="1">
      <alignment horizontal="center" vertical="center" wrapText="1"/>
    </xf>
    <xf numFmtId="0" fontId="16" fillId="8" borderId="0"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vertical="center" wrapText="1"/>
    </xf>
    <xf numFmtId="0" fontId="19" fillId="0" borderId="1" xfId="0" applyFont="1" applyFill="1" applyBorder="1" applyAlignment="1">
      <alignment horizontal="left" vertical="center"/>
    </xf>
    <xf numFmtId="170" fontId="19" fillId="0" borderId="1" xfId="0" applyNumberFormat="1" applyFont="1" applyFill="1" applyBorder="1" applyAlignment="1">
      <alignment horizontal="center" vertical="center" wrapText="1"/>
    </xf>
    <xf numFmtId="0" fontId="19" fillId="0" borderId="0" xfId="0" applyFont="1" applyFill="1"/>
    <xf numFmtId="0" fontId="19" fillId="0" borderId="0" xfId="0" applyFont="1"/>
    <xf numFmtId="0" fontId="19" fillId="0" borderId="1" xfId="0" applyFont="1" applyFill="1" applyBorder="1" applyAlignment="1">
      <alignment vertical="top" wrapText="1"/>
    </xf>
    <xf numFmtId="0" fontId="9" fillId="0" borderId="0" xfId="0" applyFont="1" applyAlignment="1">
      <alignment wrapText="1"/>
    </xf>
    <xf numFmtId="0" fontId="6" fillId="0" borderId="1"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12" fillId="0" borderId="1" xfId="0" applyFont="1" applyFill="1" applyBorder="1" applyAlignment="1">
      <alignment vertical="top"/>
    </xf>
    <xf numFmtId="0" fontId="12" fillId="0" borderId="1" xfId="0" applyFont="1" applyFill="1" applyBorder="1" applyAlignment="1">
      <alignment vertical="center"/>
    </xf>
    <xf numFmtId="0" fontId="12" fillId="0" borderId="1" xfId="0" applyFont="1" applyFill="1" applyBorder="1" applyAlignment="1">
      <alignment vertical="center" wrapText="1"/>
    </xf>
    <xf numFmtId="170" fontId="12" fillId="0" borderId="2" xfId="0"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0" fontId="16" fillId="0" borderId="0" xfId="0" applyFont="1" applyFill="1" applyAlignment="1">
      <alignment vertical="top"/>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16" xfId="0" applyFont="1" applyFill="1" applyBorder="1" applyAlignment="1">
      <alignment horizontal="center" vertical="center" textRotation="90" wrapText="1"/>
    </xf>
    <xf numFmtId="0" fontId="12" fillId="0" borderId="17" xfId="0" applyFont="1" applyFill="1" applyBorder="1" applyAlignment="1">
      <alignment horizontal="center" vertical="center" textRotation="90" wrapText="1"/>
    </xf>
    <xf numFmtId="0" fontId="12" fillId="0" borderId="18" xfId="0" applyFont="1" applyFill="1" applyBorder="1" applyAlignment="1">
      <alignment vertical="center" textRotation="90" wrapText="1"/>
    </xf>
    <xf numFmtId="0" fontId="12" fillId="0" borderId="17" xfId="0" applyFont="1" applyFill="1" applyBorder="1" applyAlignment="1">
      <alignment vertical="center" textRotation="90" wrapText="1"/>
    </xf>
    <xf numFmtId="0" fontId="12" fillId="0" borderId="10" xfId="0" applyFont="1" applyFill="1" applyBorder="1" applyAlignment="1">
      <alignment horizontal="left" vertical="center"/>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xf>
    <xf numFmtId="0" fontId="12" fillId="0" borderId="0" xfId="0" applyFont="1" applyFill="1" applyBorder="1" applyAlignment="1">
      <alignment horizontal="center" vertical="center" textRotation="90" wrapText="1"/>
    </xf>
    <xf numFmtId="0" fontId="12" fillId="0" borderId="0" xfId="0" applyFont="1" applyFill="1" applyBorder="1" applyAlignment="1">
      <alignment vertical="center" textRotation="90" wrapText="1"/>
    </xf>
    <xf numFmtId="0" fontId="12" fillId="0" borderId="10" xfId="0" applyFont="1" applyFill="1" applyBorder="1" applyAlignment="1">
      <alignment vertical="center"/>
    </xf>
    <xf numFmtId="0" fontId="12" fillId="0" borderId="11" xfId="0" applyFont="1" applyFill="1" applyBorder="1" applyAlignment="1">
      <alignment vertical="center"/>
    </xf>
    <xf numFmtId="168" fontId="12" fillId="0" borderId="0" xfId="0" applyNumberFormat="1" applyFont="1" applyFill="1" applyBorder="1" applyAlignment="1">
      <alignment horizontal="center" vertical="center" textRotation="90" wrapText="1"/>
    </xf>
    <xf numFmtId="169" fontId="12" fillId="0" borderId="0" xfId="0" applyNumberFormat="1" applyFont="1" applyFill="1" applyBorder="1" applyAlignment="1">
      <alignment horizontal="center" vertical="center" textRotation="90" wrapText="1"/>
    </xf>
    <xf numFmtId="0" fontId="12" fillId="0" borderId="2" xfId="0" applyFont="1" applyFill="1" applyBorder="1" applyAlignment="1">
      <alignment vertical="top"/>
    </xf>
    <xf numFmtId="0" fontId="12" fillId="0" borderId="2" xfId="0" applyFont="1" applyFill="1" applyBorder="1" applyAlignment="1">
      <alignment vertical="center"/>
    </xf>
    <xf numFmtId="0" fontId="12" fillId="0" borderId="4" xfId="0" applyFont="1" applyFill="1" applyBorder="1" applyAlignment="1">
      <alignment vertical="center" wrapText="1"/>
    </xf>
    <xf numFmtId="0" fontId="12" fillId="0" borderId="3" xfId="0" applyFont="1" applyFill="1" applyBorder="1" applyAlignment="1">
      <alignment vertical="center" wrapText="1"/>
    </xf>
    <xf numFmtId="170" fontId="12" fillId="0" borderId="4"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6" xfId="0" applyFont="1" applyFill="1" applyBorder="1"/>
    <xf numFmtId="0" fontId="16" fillId="0" borderId="19" xfId="0" applyFont="1" applyFill="1" applyBorder="1" applyAlignment="1">
      <alignment horizontal="center" vertical="center"/>
    </xf>
    <xf numFmtId="0" fontId="12" fillId="0" borderId="2" xfId="0" applyFont="1" applyFill="1" applyBorder="1" applyAlignment="1">
      <alignment vertical="center" wrapText="1"/>
    </xf>
    <xf numFmtId="0" fontId="16" fillId="0" borderId="5" xfId="0" applyFont="1" applyFill="1" applyBorder="1" applyAlignment="1">
      <alignment horizontal="left" vertical="center"/>
    </xf>
    <xf numFmtId="0" fontId="16" fillId="0" borderId="5" xfId="0" applyFont="1" applyFill="1" applyBorder="1" applyAlignment="1">
      <alignment horizontal="left" vertical="center" wrapText="1"/>
    </xf>
    <xf numFmtId="0" fontId="16" fillId="0" borderId="5" xfId="0" applyFont="1" applyFill="1" applyBorder="1" applyAlignment="1">
      <alignment vertical="top" wrapText="1"/>
    </xf>
    <xf numFmtId="4" fontId="16" fillId="0" borderId="5" xfId="11" applyNumberFormat="1" applyFont="1" applyFill="1" applyBorder="1" applyAlignment="1">
      <alignment horizontal="center" vertical="center" wrapText="1"/>
    </xf>
    <xf numFmtId="170" fontId="16" fillId="0" borderId="45" xfId="0" applyNumberFormat="1" applyFont="1" applyFill="1" applyBorder="1" applyAlignment="1">
      <alignment horizontal="center" vertical="center" wrapText="1"/>
    </xf>
    <xf numFmtId="170" fontId="16" fillId="0" borderId="5" xfId="0" applyNumberFormat="1" applyFont="1" applyFill="1" applyBorder="1" applyAlignment="1">
      <alignment horizontal="center" vertical="center" wrapText="1"/>
    </xf>
    <xf numFmtId="169" fontId="16" fillId="0" borderId="5" xfId="0" applyNumberFormat="1" applyFont="1" applyFill="1" applyBorder="1" applyAlignment="1">
      <alignment horizontal="center" vertical="center" wrapText="1"/>
    </xf>
    <xf numFmtId="4" fontId="16" fillId="0" borderId="5" xfId="0" applyNumberFormat="1" applyFont="1" applyFill="1" applyBorder="1" applyAlignment="1">
      <alignment horizontal="center" vertical="center" wrapText="1"/>
    </xf>
    <xf numFmtId="0" fontId="16" fillId="0" borderId="5" xfId="0" applyFont="1" applyFill="1" applyBorder="1"/>
    <xf numFmtId="0" fontId="16" fillId="0" borderId="5"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2" xfId="0" applyFont="1" applyFill="1" applyBorder="1" applyAlignment="1">
      <alignment horizontal="left" vertical="center"/>
    </xf>
    <xf numFmtId="170" fontId="12" fillId="0" borderId="0" xfId="0" applyNumberFormat="1" applyFont="1" applyFill="1" applyBorder="1" applyAlignment="1">
      <alignment horizontal="center" vertical="center" textRotation="90" wrapText="1"/>
    </xf>
    <xf numFmtId="170" fontId="12" fillId="0" borderId="6" xfId="0" applyNumberFormat="1" applyFont="1" applyFill="1" applyBorder="1" applyAlignment="1">
      <alignment horizontal="center" vertical="center" textRotation="90" wrapText="1"/>
    </xf>
    <xf numFmtId="169" fontId="12" fillId="0" borderId="6" xfId="0" applyNumberFormat="1" applyFont="1" applyFill="1" applyBorder="1" applyAlignment="1">
      <alignment horizontal="center" vertical="center" textRotation="90" wrapText="1"/>
    </xf>
    <xf numFmtId="165" fontId="12" fillId="0" borderId="4" xfId="0" applyNumberFormat="1" applyFont="1" applyFill="1" applyBorder="1" applyAlignment="1">
      <alignment vertical="center" wrapText="1"/>
    </xf>
    <xf numFmtId="4" fontId="12" fillId="0" borderId="1" xfId="11" applyNumberFormat="1" applyFont="1" applyFill="1" applyBorder="1" applyAlignment="1">
      <alignment vertical="center"/>
    </xf>
    <xf numFmtId="170" fontId="12" fillId="0" borderId="1" xfId="0" applyNumberFormat="1" applyFont="1" applyFill="1" applyBorder="1" applyAlignment="1">
      <alignment horizontal="center" vertical="center" textRotation="90" wrapText="1"/>
    </xf>
    <xf numFmtId="169" fontId="12" fillId="0" borderId="1" xfId="0" applyNumberFormat="1" applyFont="1" applyFill="1" applyBorder="1" applyAlignment="1">
      <alignment horizontal="center" vertical="center" textRotation="90" wrapText="1"/>
    </xf>
    <xf numFmtId="4" fontId="12" fillId="0" borderId="2" xfId="0" applyNumberFormat="1" applyFont="1" applyFill="1" applyBorder="1" applyAlignment="1">
      <alignment horizontal="center" vertical="center" wrapText="1"/>
    </xf>
    <xf numFmtId="4" fontId="20" fillId="0" borderId="1" xfId="11"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vertical="top" wrapText="1"/>
    </xf>
    <xf numFmtId="4" fontId="12" fillId="0" borderId="3" xfId="0" applyNumberFormat="1" applyFont="1" applyFill="1" applyBorder="1" applyAlignment="1">
      <alignment vertical="center" wrapText="1"/>
    </xf>
    <xf numFmtId="4" fontId="16" fillId="0" borderId="2" xfId="0" applyNumberFormat="1" applyFont="1" applyFill="1" applyBorder="1" applyAlignment="1">
      <alignment horizontal="center" vertical="center"/>
    </xf>
    <xf numFmtId="4" fontId="12" fillId="0" borderId="4" xfId="0"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12" fillId="0" borderId="6" xfId="0" applyFont="1" applyFill="1" applyBorder="1" applyAlignment="1">
      <alignment vertical="top"/>
    </xf>
    <xf numFmtId="0" fontId="12" fillId="0" borderId="6" xfId="0" applyFont="1" applyFill="1" applyBorder="1" applyAlignment="1">
      <alignment vertical="center"/>
    </xf>
    <xf numFmtId="0" fontId="12" fillId="0" borderId="6" xfId="0" applyFont="1" applyFill="1" applyBorder="1" applyAlignment="1">
      <alignment vertical="center" wrapText="1"/>
    </xf>
    <xf numFmtId="170" fontId="12" fillId="0" borderId="12" xfId="0" applyNumberFormat="1" applyFont="1" applyFill="1" applyBorder="1" applyAlignment="1">
      <alignment vertical="center" wrapText="1"/>
    </xf>
    <xf numFmtId="170" fontId="12" fillId="0" borderId="1" xfId="0" applyNumberFormat="1" applyFont="1" applyFill="1" applyBorder="1" applyAlignment="1">
      <alignment vertical="center" wrapText="1"/>
    </xf>
    <xf numFmtId="169" fontId="12" fillId="0" borderId="1" xfId="0" applyNumberFormat="1" applyFont="1" applyFill="1" applyBorder="1" applyAlignment="1">
      <alignment vertical="center" wrapText="1"/>
    </xf>
    <xf numFmtId="0" fontId="12" fillId="0" borderId="6"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6" fillId="0" borderId="19" xfId="0" applyFont="1" applyFill="1" applyBorder="1"/>
    <xf numFmtId="0" fontId="16" fillId="0" borderId="12" xfId="0" applyFont="1" applyFill="1" applyBorder="1"/>
    <xf numFmtId="2" fontId="16" fillId="0" borderId="1" xfId="0" applyNumberFormat="1" applyFont="1" applyFill="1" applyBorder="1" applyAlignment="1">
      <alignment vertical="top" wrapText="1"/>
    </xf>
    <xf numFmtId="0" fontId="12" fillId="0" borderId="1" xfId="0" applyFont="1" applyFill="1" applyBorder="1" applyAlignment="1">
      <alignment horizontal="left" vertical="center"/>
    </xf>
    <xf numFmtId="2" fontId="12" fillId="0" borderId="1" xfId="0" applyNumberFormat="1" applyFont="1" applyFill="1" applyBorder="1" applyAlignment="1">
      <alignment vertical="center"/>
    </xf>
    <xf numFmtId="49" fontId="12" fillId="0" borderId="1" xfId="0" applyNumberFormat="1" applyFont="1" applyFill="1" applyBorder="1" applyAlignment="1">
      <alignment vertical="top"/>
    </xf>
    <xf numFmtId="49" fontId="12" fillId="0" borderId="2" xfId="0" applyNumberFormat="1" applyFont="1" applyFill="1" applyBorder="1" applyAlignment="1">
      <alignment vertical="top"/>
    </xf>
    <xf numFmtId="0" fontId="16" fillId="0" borderId="1" xfId="0" applyFont="1" applyFill="1" applyBorder="1" applyAlignment="1">
      <alignment horizontal="center" vertical="top" wrapText="1"/>
    </xf>
    <xf numFmtId="0" fontId="16" fillId="0" borderId="2" xfId="0" applyFont="1" applyFill="1" applyBorder="1" applyAlignment="1">
      <alignment wrapText="1"/>
    </xf>
    <xf numFmtId="2" fontId="16" fillId="0" borderId="1" xfId="12" applyNumberFormat="1" applyFont="1" applyFill="1" applyBorder="1" applyAlignment="1">
      <alignment horizontal="center" vertical="center" wrapText="1"/>
    </xf>
    <xf numFmtId="0" fontId="16" fillId="0" borderId="1" xfId="0" applyFont="1" applyFill="1" applyBorder="1" applyAlignment="1">
      <alignment horizontal="center" wrapText="1"/>
    </xf>
    <xf numFmtId="0" fontId="16" fillId="0" borderId="1" xfId="0" applyNumberFormat="1" applyFont="1" applyFill="1" applyBorder="1" applyAlignment="1">
      <alignment vertical="top" wrapText="1"/>
    </xf>
    <xf numFmtId="4" fontId="12" fillId="0" borderId="0" xfId="0" applyNumberFormat="1" applyFont="1" applyFill="1" applyBorder="1" applyAlignment="1">
      <alignment horizontal="center" vertical="center" wrapText="1"/>
    </xf>
    <xf numFmtId="0" fontId="12" fillId="0" borderId="1" xfId="0" applyFont="1" applyFill="1" applyBorder="1" applyAlignment="1">
      <alignment horizontal="center" vertical="center" textRotation="90" wrapText="1"/>
    </xf>
    <xf numFmtId="0" fontId="12" fillId="0" borderId="2" xfId="0" applyFont="1" applyFill="1" applyBorder="1" applyAlignment="1">
      <alignment horizontal="center" vertical="center" textRotation="90" wrapText="1"/>
    </xf>
    <xf numFmtId="0" fontId="12" fillId="0" borderId="3" xfId="0" applyFont="1" applyFill="1" applyBorder="1" applyAlignment="1">
      <alignment horizontal="center" vertical="center" textRotation="90" wrapText="1"/>
    </xf>
    <xf numFmtId="0" fontId="12" fillId="0" borderId="1" xfId="0" applyFont="1" applyFill="1" applyBorder="1" applyAlignment="1">
      <alignment vertical="center" textRotation="90" wrapText="1"/>
    </xf>
    <xf numFmtId="0" fontId="12" fillId="0" borderId="2" xfId="0" applyFont="1" applyFill="1" applyBorder="1" applyAlignment="1">
      <alignment vertical="center" textRotation="90" wrapText="1"/>
    </xf>
    <xf numFmtId="171" fontId="16" fillId="0" borderId="1" xfId="11" applyNumberFormat="1" applyFont="1" applyFill="1" applyBorder="1" applyAlignment="1">
      <alignment horizontal="center" vertical="center" wrapText="1"/>
    </xf>
    <xf numFmtId="0" fontId="12" fillId="0" borderId="12" xfId="0" applyFont="1" applyFill="1" applyBorder="1" applyAlignment="1">
      <alignment vertical="top"/>
    </xf>
    <xf numFmtId="0" fontId="12" fillId="0" borderId="12" xfId="0" applyFont="1" applyFill="1" applyBorder="1" applyAlignment="1">
      <alignment vertical="center"/>
    </xf>
    <xf numFmtId="0" fontId="12" fillId="0" borderId="9" xfId="0" applyFont="1" applyFill="1" applyBorder="1" applyAlignment="1">
      <alignment vertical="center" wrapText="1"/>
    </xf>
    <xf numFmtId="0" fontId="12" fillId="0" borderId="19" xfId="0" applyFont="1" applyFill="1" applyBorder="1" applyAlignment="1">
      <alignment vertical="center" wrapText="1"/>
    </xf>
    <xf numFmtId="170" fontId="12" fillId="0" borderId="12" xfId="0" applyNumberFormat="1" applyFont="1" applyFill="1" applyBorder="1" applyAlignment="1">
      <alignment horizontal="center" vertical="center" wrapText="1"/>
    </xf>
    <xf numFmtId="170" fontId="12" fillId="0" borderId="6" xfId="0" applyNumberFormat="1" applyFont="1" applyFill="1" applyBorder="1" applyAlignment="1">
      <alignment horizontal="center" vertical="center" wrapText="1"/>
    </xf>
    <xf numFmtId="169"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 xfId="0" applyFont="1" applyFill="1" applyBorder="1" applyAlignment="1">
      <alignment horizontal="distributed" vertical="top" readingOrder="1"/>
    </xf>
    <xf numFmtId="0" fontId="16" fillId="0" borderId="2" xfId="0" applyFont="1" applyFill="1" applyBorder="1" applyAlignment="1">
      <alignment horizontal="distributed" vertical="top" readingOrder="1"/>
    </xf>
    <xf numFmtId="0" fontId="16" fillId="0" borderId="3" xfId="0" applyFont="1" applyFill="1" applyBorder="1" applyAlignment="1">
      <alignment horizontal="distributed" vertical="top" readingOrder="1"/>
    </xf>
    <xf numFmtId="0" fontId="16" fillId="0" borderId="1" xfId="0" applyFont="1" applyFill="1" applyBorder="1" applyAlignment="1">
      <alignment horizontal="center" vertical="distributed"/>
    </xf>
    <xf numFmtId="0" fontId="16" fillId="0" borderId="1" xfId="0" applyFont="1" applyFill="1" applyBorder="1" applyAlignment="1">
      <alignment horizontal="distributed" vertical="distributed" readingOrder="1"/>
    </xf>
    <xf numFmtId="0" fontId="16" fillId="0" borderId="1" xfId="0" applyFont="1" applyFill="1" applyBorder="1" applyAlignment="1">
      <alignment horizontal="distributed" vertical="top" wrapText="1" readingOrder="1"/>
    </xf>
    <xf numFmtId="4"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14" fontId="12" fillId="0" borderId="0" xfId="0" applyNumberFormat="1" applyFont="1" applyFill="1" applyBorder="1" applyAlignment="1">
      <alignment horizontal="center" vertical="center"/>
    </xf>
    <xf numFmtId="0" fontId="12" fillId="0" borderId="0" xfId="0" applyFont="1" applyFill="1" applyBorder="1" applyAlignment="1">
      <alignment vertical="center"/>
    </xf>
    <xf numFmtId="14" fontId="12" fillId="0" borderId="0" xfId="0" applyNumberFormat="1" applyFont="1" applyFill="1" applyBorder="1" applyAlignment="1">
      <alignment horizontal="center" vertical="center" textRotation="90"/>
    </xf>
    <xf numFmtId="0" fontId="12" fillId="0" borderId="0" xfId="0" applyFont="1" applyFill="1" applyBorder="1" applyAlignment="1">
      <alignment vertical="center" wrapText="1"/>
    </xf>
    <xf numFmtId="0" fontId="12" fillId="8" borderId="14"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16" xfId="0" applyFont="1" applyFill="1" applyBorder="1" applyAlignment="1">
      <alignment horizontal="center" vertical="center"/>
    </xf>
    <xf numFmtId="0" fontId="12" fillId="8" borderId="20" xfId="0" applyFont="1" applyFill="1" applyBorder="1" applyAlignment="1">
      <alignment horizontal="center" vertical="center"/>
    </xf>
    <xf numFmtId="0" fontId="12" fillId="8" borderId="21" xfId="0" applyFont="1" applyFill="1" applyBorder="1" applyAlignment="1">
      <alignment horizontal="center" vertical="center"/>
    </xf>
    <xf numFmtId="43" fontId="12" fillId="0" borderId="0" xfId="11" applyFont="1" applyFill="1" applyBorder="1" applyAlignment="1">
      <alignment horizontal="right" vertical="center" wrapText="1"/>
    </xf>
    <xf numFmtId="0" fontId="16" fillId="0" borderId="0" xfId="0" applyFont="1" applyFill="1" applyBorder="1" applyAlignment="1">
      <alignment horizontal="left" vertical="top"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center" vertical="center"/>
    </xf>
    <xf numFmtId="0" fontId="6"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3" fillId="0" borderId="0" xfId="0" applyFont="1" applyAlignment="1">
      <alignment vertical="center" wrapText="1"/>
    </xf>
    <xf numFmtId="0" fontId="9" fillId="0" borderId="0" xfId="0" applyFont="1" applyAlignment="1">
      <alignment wrapText="1"/>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5" fillId="0" borderId="7" xfId="0" applyFont="1" applyBorder="1" applyAlignment="1">
      <alignment vertical="center" wrapText="1"/>
    </xf>
    <xf numFmtId="0" fontId="9" fillId="0" borderId="7" xfId="0" applyFont="1" applyBorder="1" applyAlignment="1">
      <alignment wrapText="1"/>
    </xf>
    <xf numFmtId="0" fontId="9" fillId="0" borderId="0" xfId="0" applyFont="1" applyBorder="1" applyAlignment="1">
      <alignment wrapText="1"/>
    </xf>
    <xf numFmtId="0" fontId="6"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4" xfId="0" applyFont="1" applyBorder="1" applyAlignment="1"/>
    <xf numFmtId="0" fontId="9" fillId="0" borderId="3" xfId="0" applyFont="1" applyBorder="1" applyAlignment="1"/>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9" fillId="0" borderId="1" xfId="0" applyFont="1" applyBorder="1" applyAlignment="1">
      <alignment horizontal="center" vertical="center" wrapText="1"/>
    </xf>
    <xf numFmtId="0" fontId="6" fillId="0" borderId="5" xfId="1" applyFont="1" applyFill="1" applyBorder="1" applyAlignment="1">
      <alignment horizontal="center" vertical="center" wrapText="1"/>
    </xf>
    <xf numFmtId="0" fontId="9" fillId="0" borderId="8"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2" fillId="0" borderId="39" xfId="0" applyFont="1" applyBorder="1" applyAlignment="1">
      <alignment horizontal="center" vertical="center" wrapText="1"/>
    </xf>
    <xf numFmtId="0" fontId="34" fillId="0" borderId="41" xfId="0" applyFont="1" applyBorder="1" applyAlignment="1"/>
    <xf numFmtId="0" fontId="34" fillId="0" borderId="42" xfId="0" applyFont="1" applyBorder="1" applyAlignment="1"/>
    <xf numFmtId="0" fontId="6" fillId="0" borderId="37" xfId="0" applyFont="1" applyBorder="1" applyAlignment="1">
      <alignment horizontal="center" vertical="center" wrapText="1"/>
    </xf>
    <xf numFmtId="0" fontId="6" fillId="0" borderId="43" xfId="0" applyFont="1" applyBorder="1" applyAlignment="1">
      <alignment horizontal="center" vertical="center" wrapText="1"/>
    </xf>
    <xf numFmtId="0" fontId="2"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2" xfId="0" applyFont="1" applyBorder="1" applyAlignment="1">
      <alignment horizontal="center" vertical="center" wrapText="1"/>
    </xf>
    <xf numFmtId="0" fontId="25" fillId="0" borderId="32" xfId="0" applyFont="1" applyBorder="1" applyAlignment="1" applyProtection="1">
      <alignment horizontal="left" vertical="top" wrapText="1" readingOrder="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26" fillId="10" borderId="32" xfId="0" applyFont="1" applyFill="1" applyBorder="1" applyAlignment="1" applyProtection="1">
      <alignment horizontal="center" vertical="top" wrapText="1" readingOrder="1"/>
      <protection locked="0"/>
    </xf>
  </cellXfs>
  <cellStyles count="13">
    <cellStyle name="20% – paryškinimas 1 2" xfId="5"/>
    <cellStyle name="20% – paryškinimas 2 2" xfId="6"/>
    <cellStyle name="20% – paryškinimas 4 2" xfId="4"/>
    <cellStyle name="Comma [0] 2" xfId="7"/>
    <cellStyle name="Comma 2" xfId="9"/>
    <cellStyle name="Hipersaitas" xfId="2" builtinId="8"/>
    <cellStyle name="Įprastas" xfId="0" builtinId="0"/>
    <cellStyle name="Įprastas 2" xfId="1"/>
    <cellStyle name="Įprastas 3" xfId="3"/>
    <cellStyle name="Kablelis" xfId="11" builtinId="3"/>
    <cellStyle name="Kablelis 2" xfId="8"/>
    <cellStyle name="Kablelis 2 2" xfId="10"/>
    <cellStyle name="Procentai"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1753552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17535525" y="454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27</xdr:col>
      <xdr:colOff>447675</xdr:colOff>
      <xdr:row>130</xdr:row>
      <xdr:rowOff>0</xdr:rowOff>
    </xdr:from>
    <xdr:ext cx="184731" cy="264560"/>
    <xdr:sp macro="" textlink="">
      <xdr:nvSpPr>
        <xdr:cNvPr id="2" name="TextBox 1"/>
        <xdr:cNvSpPr txBox="1"/>
      </xdr:nvSpPr>
      <xdr:spPr>
        <a:xfrm>
          <a:off x="2061210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130</xdr:row>
      <xdr:rowOff>514350</xdr:rowOff>
    </xdr:from>
    <xdr:ext cx="184731" cy="264560"/>
    <xdr:sp macro="" textlink="">
      <xdr:nvSpPr>
        <xdr:cNvPr id="3" name="TextBox 2"/>
        <xdr:cNvSpPr txBox="1"/>
      </xdr:nvSpPr>
      <xdr:spPr>
        <a:xfrm>
          <a:off x="20612100" y="432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27</xdr:col>
      <xdr:colOff>447675</xdr:colOff>
      <xdr:row>127</xdr:row>
      <xdr:rowOff>0</xdr:rowOff>
    </xdr:from>
    <xdr:ext cx="184731" cy="264560"/>
    <xdr:sp macro="" textlink="">
      <xdr:nvSpPr>
        <xdr:cNvPr id="2" name="TextBox 1"/>
        <xdr:cNvSpPr txBox="1"/>
      </xdr:nvSpPr>
      <xdr:spPr>
        <a:xfrm>
          <a:off x="17535525" y="4391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127</xdr:row>
      <xdr:rowOff>514350</xdr:rowOff>
    </xdr:from>
    <xdr:ext cx="184731" cy="264560"/>
    <xdr:sp macro="" textlink="">
      <xdr:nvSpPr>
        <xdr:cNvPr id="3" name="TextBox 2"/>
        <xdr:cNvSpPr txBox="1"/>
      </xdr:nvSpPr>
      <xdr:spPr>
        <a:xfrm>
          <a:off x="17535525" y="4423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400"/>
  <sheetViews>
    <sheetView topLeftCell="A4" workbookViewId="0">
      <pane xSplit="4" ySplit="1" topLeftCell="Q32" activePane="bottomRight" state="frozen"/>
      <selection activeCell="A4" sqref="A4"/>
      <selection pane="topRight" activeCell="E4" sqref="E4"/>
      <selection pane="bottomLeft" activeCell="A5" sqref="A5"/>
      <selection pane="bottomRight" activeCell="N41" sqref="N41:S41"/>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536" t="s">
        <v>100</v>
      </c>
      <c r="B3" s="537"/>
      <c r="C3" s="537"/>
      <c r="D3" s="537"/>
      <c r="E3" s="537"/>
      <c r="F3" s="537"/>
      <c r="G3" s="537"/>
      <c r="H3" s="537"/>
      <c r="I3" s="537"/>
      <c r="J3" s="537"/>
      <c r="K3" s="537"/>
      <c r="L3" s="537"/>
      <c r="M3" s="538"/>
      <c r="N3" s="536" t="s">
        <v>101</v>
      </c>
      <c r="O3" s="537"/>
      <c r="P3" s="537"/>
      <c r="Q3" s="537"/>
      <c r="R3" s="537"/>
      <c r="S3" s="538"/>
      <c r="T3" s="539" t="s">
        <v>102</v>
      </c>
      <c r="U3" s="539"/>
      <c r="V3" s="539"/>
      <c r="W3" s="539"/>
      <c r="X3" s="536" t="s">
        <v>717</v>
      </c>
      <c r="Y3" s="537"/>
      <c r="Z3" s="537"/>
      <c r="AA3" s="537"/>
      <c r="AB3" s="537"/>
      <c r="AC3" s="537"/>
      <c r="AD3" s="537"/>
      <c r="AE3" s="538"/>
      <c r="AF3" s="529" t="s">
        <v>718</v>
      </c>
      <c r="AG3" s="530"/>
      <c r="AH3" s="530"/>
      <c r="AI3" s="530"/>
      <c r="AJ3" s="530"/>
      <c r="AK3" s="530"/>
      <c r="AL3" s="530"/>
      <c r="AM3" s="530"/>
      <c r="AN3" s="530"/>
      <c r="AO3" s="531"/>
      <c r="AP3" s="532" t="s">
        <v>719</v>
      </c>
      <c r="AQ3" s="533"/>
      <c r="AR3" s="533"/>
      <c r="AS3" s="533"/>
      <c r="AT3" s="533"/>
      <c r="AU3" s="533"/>
      <c r="AV3" s="533"/>
      <c r="AW3" s="533"/>
      <c r="AX3" s="533"/>
      <c r="AY3" s="533"/>
      <c r="AZ3" s="533"/>
      <c r="BA3" s="533"/>
      <c r="BB3" s="533"/>
      <c r="BC3" s="533"/>
      <c r="BD3" s="533"/>
      <c r="BE3" s="533"/>
      <c r="BF3" s="533"/>
      <c r="BG3" s="533"/>
    </row>
    <row r="4" spans="1:150" ht="123.75" customHeight="1" thickBot="1" x14ac:dyDescent="0.25">
      <c r="A4" s="102" t="s">
        <v>80</v>
      </c>
      <c r="B4" s="347" t="s">
        <v>17</v>
      </c>
      <c r="C4" s="347" t="s">
        <v>260</v>
      </c>
      <c r="D4" s="347"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customHeight="1" x14ac:dyDescent="0.25">
      <c r="A9" s="29" t="s">
        <v>111</v>
      </c>
      <c r="B9" s="29" t="s">
        <v>264</v>
      </c>
      <c r="C9" s="29" t="s">
        <v>265</v>
      </c>
      <c r="D9" s="30" t="s">
        <v>266</v>
      </c>
      <c r="E9" s="31" t="s">
        <v>267</v>
      </c>
      <c r="F9" s="32" t="str">
        <f>'Lyginamasis 20191111'!J5&amp;"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35"/>
      <c r="BH9" s="57" t="s">
        <v>858</v>
      </c>
      <c r="BI9" s="364" t="s">
        <v>942</v>
      </c>
      <c r="BJ9" s="122"/>
      <c r="BK9" s="122"/>
      <c r="BL9" s="122"/>
      <c r="BM9" s="122"/>
      <c r="BN9" s="122"/>
    </row>
    <row r="10" spans="1:150" ht="25.5"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35"/>
      <c r="BH10" s="57" t="s">
        <v>857</v>
      </c>
      <c r="BI10" s="364" t="s">
        <v>942</v>
      </c>
    </row>
    <row r="11" spans="1:150" s="113" customFormat="1" ht="25.5"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150" s="101" customFormat="1" ht="25.5" customHeight="1" x14ac:dyDescent="0.25">
      <c r="A13" s="39" t="s">
        <v>114</v>
      </c>
      <c r="B13" s="39" t="s">
        <v>284</v>
      </c>
      <c r="C13" s="39" t="s">
        <v>285</v>
      </c>
      <c r="D13" s="40" t="s">
        <v>286</v>
      </c>
      <c r="E13" s="41" t="s">
        <v>281</v>
      </c>
      <c r="F13" s="41" t="str">
        <f>'Lyginamasis 20191111'!J9&amp;"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150" s="113" customFormat="1" ht="25.5"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35"/>
      <c r="BH15" s="57" t="s">
        <v>879</v>
      </c>
      <c r="BI15" s="364" t="s">
        <v>940</v>
      </c>
    </row>
    <row r="16" spans="1:150" ht="47.25" customHeight="1" x14ac:dyDescent="0.25">
      <c r="A16" s="372" t="s">
        <v>1076</v>
      </c>
      <c r="B16" s="372" t="s">
        <v>1078</v>
      </c>
      <c r="C16" s="372"/>
      <c r="D16" s="382" t="s">
        <v>1080</v>
      </c>
      <c r="E16" s="383" t="s">
        <v>1081</v>
      </c>
      <c r="F16" s="384"/>
      <c r="G16" s="384" t="s">
        <v>1082</v>
      </c>
      <c r="H16" s="384"/>
      <c r="I16" s="384"/>
      <c r="J16" s="384"/>
      <c r="K16" s="384" t="s">
        <v>36</v>
      </c>
      <c r="L16" s="384"/>
      <c r="M16" s="384"/>
      <c r="N16" s="385">
        <v>40000000</v>
      </c>
      <c r="O16" s="385"/>
      <c r="P16" s="385"/>
      <c r="Q16" s="385">
        <v>40000000</v>
      </c>
      <c r="R16" s="385"/>
      <c r="S16" s="385"/>
      <c r="T16" s="374"/>
      <c r="U16" s="374"/>
      <c r="V16" s="374">
        <v>43724</v>
      </c>
      <c r="W16" s="375">
        <v>45291</v>
      </c>
      <c r="X16" s="376"/>
      <c r="Y16" s="376"/>
      <c r="Z16" s="376"/>
      <c r="AA16" s="376"/>
      <c r="AB16" s="376"/>
      <c r="AC16" s="376"/>
      <c r="AD16" s="376"/>
      <c r="AE16" s="377"/>
      <c r="AF16" s="378">
        <v>51</v>
      </c>
      <c r="AG16" s="379" t="s">
        <v>1083</v>
      </c>
      <c r="AH16" s="378"/>
      <c r="AI16" s="378"/>
      <c r="AJ16" s="381"/>
      <c r="AK16" s="378"/>
      <c r="AL16" s="378"/>
      <c r="AM16" s="378"/>
      <c r="AN16" s="378"/>
      <c r="AO16" s="378"/>
      <c r="AP16" s="378"/>
      <c r="AQ16" s="379" t="s">
        <v>1084</v>
      </c>
      <c r="AR16" s="379">
        <v>50</v>
      </c>
      <c r="AS16" s="379"/>
      <c r="AT16" s="379" t="s">
        <v>1085</v>
      </c>
      <c r="AU16" s="378">
        <v>90</v>
      </c>
      <c r="AV16" s="120"/>
      <c r="AW16" s="120"/>
      <c r="AX16" s="120"/>
      <c r="AY16" s="120"/>
      <c r="AZ16" s="120"/>
      <c r="BA16" s="120"/>
      <c r="BB16" s="120"/>
      <c r="BC16" s="120"/>
      <c r="BD16" s="120"/>
      <c r="BE16" s="120"/>
      <c r="BF16" s="120"/>
      <c r="BG16" s="135"/>
      <c r="BH16" s="386" t="s">
        <v>1086</v>
      </c>
      <c r="BI16" s="364"/>
    </row>
    <row r="17" spans="1:150" s="113" customFormat="1" ht="25.5" customHeight="1" x14ac:dyDescent="0.25">
      <c r="A17" s="20" t="s">
        <v>89</v>
      </c>
      <c r="B17" s="21" t="s">
        <v>84</v>
      </c>
      <c r="C17" s="21"/>
      <c r="D17" s="22" t="s">
        <v>293</v>
      </c>
      <c r="E17" s="23"/>
      <c r="F17" s="23"/>
      <c r="G17" s="23"/>
      <c r="H17" s="23"/>
      <c r="I17" s="23"/>
      <c r="J17" s="23"/>
      <c r="K17" s="23"/>
      <c r="L17" s="23"/>
      <c r="M17" s="23"/>
      <c r="N17" s="23"/>
      <c r="O17" s="23"/>
      <c r="P17" s="23"/>
      <c r="Q17" s="23"/>
      <c r="R17" s="23"/>
      <c r="S17" s="24"/>
      <c r="T17" s="25"/>
      <c r="U17" s="38"/>
      <c r="V17" s="38"/>
      <c r="W17" s="28" t="s">
        <v>276</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276</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customHeight="1" x14ac:dyDescent="0.25">
      <c r="A18" s="349" t="s">
        <v>294</v>
      </c>
      <c r="B18" s="349" t="s">
        <v>295</v>
      </c>
      <c r="C18" s="349" t="s">
        <v>296</v>
      </c>
      <c r="D18" s="350" t="s">
        <v>297</v>
      </c>
      <c r="E18" s="351" t="s">
        <v>298</v>
      </c>
      <c r="F18" s="352" t="s">
        <v>115</v>
      </c>
      <c r="G18" s="352" t="s">
        <v>299</v>
      </c>
      <c r="H18" s="352" t="s">
        <v>300</v>
      </c>
      <c r="I18" s="352" t="s">
        <v>116</v>
      </c>
      <c r="J18" s="352" t="s">
        <v>113</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251</v>
      </c>
      <c r="AH18" s="359"/>
      <c r="AI18" s="361"/>
      <c r="AJ18" s="362"/>
      <c r="AK18" s="363"/>
      <c r="AL18" s="359"/>
      <c r="AM18" s="359"/>
      <c r="AN18" s="359"/>
      <c r="AO18" s="359"/>
      <c r="AP18" s="359" t="s">
        <v>172</v>
      </c>
      <c r="AQ18" s="360" t="s">
        <v>740</v>
      </c>
      <c r="AR18" s="360">
        <v>8001</v>
      </c>
      <c r="AS18" s="360"/>
      <c r="AT18" s="360"/>
      <c r="AU18" s="359"/>
      <c r="AV18" s="359"/>
      <c r="AW18" s="359"/>
      <c r="AX18" s="359"/>
      <c r="AY18" s="359"/>
      <c r="AZ18" s="359"/>
      <c r="BA18" s="359"/>
      <c r="BB18" s="359"/>
      <c r="BC18" s="359"/>
      <c r="BD18" s="359"/>
      <c r="BE18" s="359"/>
      <c r="BF18" s="359"/>
      <c r="BG18" s="361"/>
      <c r="BH18" s="57" t="s">
        <v>829</v>
      </c>
      <c r="BI18" s="364" t="s">
        <v>940</v>
      </c>
    </row>
    <row r="19" spans="1:150" ht="25.5" customHeight="1" x14ac:dyDescent="0.25">
      <c r="A19" s="372" t="s">
        <v>1077</v>
      </c>
      <c r="B19" s="373" t="s">
        <v>1079</v>
      </c>
      <c r="C19" s="372"/>
      <c r="D19" s="382" t="s">
        <v>1087</v>
      </c>
      <c r="E19" s="383" t="s">
        <v>1088</v>
      </c>
      <c r="F19" s="384"/>
      <c r="G19" s="384" t="s">
        <v>1089</v>
      </c>
      <c r="H19" s="384"/>
      <c r="I19" s="384"/>
      <c r="J19" s="384"/>
      <c r="K19" s="384" t="s">
        <v>36</v>
      </c>
      <c r="L19" s="384"/>
      <c r="M19" s="384"/>
      <c r="N19" s="385">
        <v>500000</v>
      </c>
      <c r="O19" s="385"/>
      <c r="P19" s="385"/>
      <c r="Q19" s="385">
        <v>500000</v>
      </c>
      <c r="R19" s="385"/>
      <c r="S19" s="385"/>
      <c r="T19" s="374"/>
      <c r="U19" s="374"/>
      <c r="V19" s="374">
        <v>43560</v>
      </c>
      <c r="W19" s="375">
        <v>45291</v>
      </c>
      <c r="X19" s="376"/>
      <c r="Y19" s="376"/>
      <c r="Z19" s="376"/>
      <c r="AA19" s="376"/>
      <c r="AB19" s="376"/>
      <c r="AC19" s="376"/>
      <c r="AD19" s="376"/>
      <c r="AE19" s="377"/>
      <c r="AF19" s="378">
        <v>51</v>
      </c>
      <c r="AG19" s="379" t="s">
        <v>1083</v>
      </c>
      <c r="AH19" s="378"/>
      <c r="AI19" s="378"/>
      <c r="AJ19" s="381"/>
      <c r="AK19" s="378"/>
      <c r="AL19" s="378"/>
      <c r="AM19" s="378"/>
      <c r="AN19" s="378"/>
      <c r="AO19" s="378"/>
      <c r="AP19" s="378"/>
      <c r="AQ19" s="379" t="s">
        <v>1084</v>
      </c>
      <c r="AR19" s="379">
        <v>22</v>
      </c>
      <c r="AS19" s="379"/>
      <c r="AT19" s="379" t="s">
        <v>1085</v>
      </c>
      <c r="AU19" s="378">
        <v>33</v>
      </c>
      <c r="AV19" s="378"/>
      <c r="AW19" s="378"/>
      <c r="AX19" s="378"/>
      <c r="AY19" s="378"/>
      <c r="AZ19" s="378"/>
      <c r="BA19" s="378"/>
      <c r="BB19" s="378"/>
      <c r="BC19" s="378"/>
      <c r="BD19" s="378"/>
      <c r="BE19" s="378"/>
      <c r="BF19" s="378"/>
      <c r="BG19" s="380"/>
      <c r="BH19" s="386" t="s">
        <v>1090</v>
      </c>
      <c r="BI19" s="387"/>
    </row>
    <row r="20" spans="1:150" ht="24.75" customHeight="1" thickBot="1" x14ac:dyDescent="0.3">
      <c r="A20" s="15" t="s">
        <v>301</v>
      </c>
      <c r="B20" s="16" t="s">
        <v>84</v>
      </c>
      <c r="C20" s="16"/>
      <c r="D20" s="16" t="s">
        <v>302</v>
      </c>
      <c r="E20" s="17"/>
      <c r="F20" s="17"/>
      <c r="G20" s="17"/>
      <c r="H20" s="17"/>
      <c r="I20" s="17"/>
      <c r="J20" s="17"/>
      <c r="K20" s="17"/>
      <c r="L20" s="17"/>
      <c r="M20" s="17"/>
      <c r="N20" s="17"/>
      <c r="O20" s="17"/>
      <c r="P20" s="17"/>
      <c r="Q20" s="17"/>
      <c r="R20" s="17"/>
      <c r="S20" s="17"/>
      <c r="T20" s="46"/>
      <c r="U20" s="213"/>
      <c r="V20" s="213"/>
      <c r="W20" s="214" t="s">
        <v>276</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276</v>
      </c>
    </row>
    <row r="21" spans="1:150" s="113" customFormat="1" ht="25.5" customHeight="1" x14ac:dyDescent="0.25">
      <c r="A21" s="20" t="s">
        <v>90</v>
      </c>
      <c r="B21" s="21" t="s">
        <v>84</v>
      </c>
      <c r="C21" s="21"/>
      <c r="D21" s="22" t="s">
        <v>303</v>
      </c>
      <c r="E21" s="23" t="s">
        <v>304</v>
      </c>
      <c r="F21" s="23" t="s">
        <v>123</v>
      </c>
      <c r="G21" s="23" t="s">
        <v>305</v>
      </c>
      <c r="H21" s="23" t="s">
        <v>306</v>
      </c>
      <c r="I21" s="23" t="s">
        <v>116</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259</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276</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customHeight="1" thickBot="1" x14ac:dyDescent="0.3">
      <c r="A22" s="15" t="s">
        <v>307</v>
      </c>
      <c r="B22" s="16" t="s">
        <v>84</v>
      </c>
      <c r="C22" s="16"/>
      <c r="D22" s="16" t="s">
        <v>308</v>
      </c>
      <c r="E22" s="17"/>
      <c r="F22" s="17"/>
      <c r="G22" s="17"/>
      <c r="H22" s="17"/>
      <c r="I22" s="17"/>
      <c r="J22" s="17"/>
      <c r="K22" s="17"/>
      <c r="L22" s="17"/>
      <c r="M22" s="17"/>
      <c r="N22" s="17"/>
      <c r="O22" s="17"/>
      <c r="P22" s="17"/>
      <c r="Q22" s="17"/>
      <c r="R22" s="17"/>
      <c r="S22" s="17"/>
      <c r="T22" s="46"/>
      <c r="U22" s="47"/>
      <c r="V22" s="47"/>
      <c r="W22" s="48" t="s">
        <v>276</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276</v>
      </c>
    </row>
    <row r="23" spans="1:150" ht="24.75" customHeight="1" thickBot="1" x14ac:dyDescent="0.3">
      <c r="A23" s="15" t="s">
        <v>309</v>
      </c>
      <c r="B23" s="16" t="s">
        <v>84</v>
      </c>
      <c r="C23" s="16"/>
      <c r="D23" s="16" t="s">
        <v>310</v>
      </c>
      <c r="E23" s="17"/>
      <c r="F23" s="17"/>
      <c r="G23" s="17"/>
      <c r="H23" s="17"/>
      <c r="I23" s="17"/>
      <c r="J23" s="17"/>
      <c r="K23" s="17"/>
      <c r="L23" s="17"/>
      <c r="M23" s="17"/>
      <c r="N23" s="17"/>
      <c r="O23" s="17"/>
      <c r="P23" s="17"/>
      <c r="Q23" s="17"/>
      <c r="R23" s="17"/>
      <c r="S23" s="17"/>
      <c r="T23" s="46"/>
      <c r="U23" s="47"/>
      <c r="V23" s="47"/>
      <c r="W23" s="48" t="s">
        <v>276</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276</v>
      </c>
    </row>
    <row r="24" spans="1:150" s="113" customFormat="1" ht="25.5" customHeight="1" x14ac:dyDescent="0.25">
      <c r="A24" s="20" t="s">
        <v>311</v>
      </c>
      <c r="B24" s="21" t="s">
        <v>84</v>
      </c>
      <c r="C24" s="21"/>
      <c r="D24" s="22" t="s">
        <v>312</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276</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customHeight="1" x14ac:dyDescent="0.25">
      <c r="A25" s="29" t="s">
        <v>313</v>
      </c>
      <c r="B25" s="29" t="s">
        <v>314</v>
      </c>
      <c r="C25" s="29" t="s">
        <v>315</v>
      </c>
      <c r="D25" s="30" t="s">
        <v>316</v>
      </c>
      <c r="E25" s="31" t="s">
        <v>267</v>
      </c>
      <c r="F25" s="32" t="s">
        <v>131</v>
      </c>
      <c r="G25" s="32" t="s">
        <v>317</v>
      </c>
      <c r="H25" s="32" t="s">
        <v>132</v>
      </c>
      <c r="I25" s="32" t="s">
        <v>116</v>
      </c>
      <c r="J25" s="32"/>
      <c r="K25" s="32"/>
      <c r="L25" s="32"/>
      <c r="M25" s="32"/>
      <c r="N25" s="33" t="s">
        <v>1108</v>
      </c>
      <c r="O25" s="33" t="s">
        <v>1107</v>
      </c>
      <c r="P25" s="33"/>
      <c r="Q25" s="33"/>
      <c r="R25" s="33"/>
      <c r="S25" s="33" t="s">
        <v>1106</v>
      </c>
      <c r="T25" s="34">
        <v>42675</v>
      </c>
      <c r="U25" s="35">
        <v>42826</v>
      </c>
      <c r="V25" s="35">
        <v>42947</v>
      </c>
      <c r="W25" s="36" t="s">
        <v>1112</v>
      </c>
      <c r="X25" s="114"/>
      <c r="Y25" s="114">
        <v>150000</v>
      </c>
      <c r="Z25" s="114">
        <v>300000</v>
      </c>
      <c r="AA25" s="114">
        <v>248749</v>
      </c>
      <c r="AB25" s="114"/>
      <c r="AC25" s="114"/>
      <c r="AD25" s="139"/>
      <c r="AE25" s="115"/>
      <c r="AF25" s="119">
        <v>19</v>
      </c>
      <c r="AG25" s="129" t="s">
        <v>743</v>
      </c>
      <c r="AH25" s="120"/>
      <c r="AI25" s="135"/>
      <c r="AJ25" s="136"/>
      <c r="AK25" s="119"/>
      <c r="AL25" s="120"/>
      <c r="AM25" s="120"/>
      <c r="AN25" s="120"/>
      <c r="AO25" s="120"/>
      <c r="AP25" s="140" t="s">
        <v>186</v>
      </c>
      <c r="AQ25" s="140" t="s">
        <v>187</v>
      </c>
      <c r="AR25" s="120">
        <v>5</v>
      </c>
      <c r="AS25" s="120"/>
      <c r="AT25" s="120"/>
      <c r="AU25" s="120"/>
      <c r="AV25" s="120"/>
      <c r="AW25" s="120"/>
      <c r="AX25" s="120"/>
      <c r="AY25" s="120"/>
      <c r="AZ25" s="120"/>
      <c r="BA25" s="120"/>
      <c r="BB25" s="120"/>
      <c r="BC25" s="120"/>
      <c r="BD25" s="120"/>
      <c r="BE25" s="120"/>
      <c r="BF25" s="120"/>
      <c r="BG25" s="135"/>
      <c r="BH25" s="57" t="s">
        <v>824</v>
      </c>
      <c r="BI25" s="364" t="s">
        <v>942</v>
      </c>
      <c r="BJ25" s="122"/>
      <c r="BK25" s="122"/>
      <c r="BL25" s="122"/>
      <c r="BM25" s="122"/>
      <c r="BN25" s="122"/>
    </row>
    <row r="26" spans="1:150" ht="25.5" customHeight="1" x14ac:dyDescent="0.25">
      <c r="A26" s="29" t="s">
        <v>318</v>
      </c>
      <c r="B26" s="29" t="s">
        <v>319</v>
      </c>
      <c r="C26" s="29" t="s">
        <v>320</v>
      </c>
      <c r="D26" s="30" t="s">
        <v>321</v>
      </c>
      <c r="E26" s="31" t="s">
        <v>281</v>
      </c>
      <c r="F26" s="32" t="s">
        <v>131</v>
      </c>
      <c r="G26" s="32" t="s">
        <v>322</v>
      </c>
      <c r="H26" s="32" t="s">
        <v>132</v>
      </c>
      <c r="I26" s="32" t="s">
        <v>116</v>
      </c>
      <c r="J26" s="32" t="s">
        <v>113</v>
      </c>
      <c r="K26" s="32"/>
      <c r="L26" s="32"/>
      <c r="M26" s="32"/>
      <c r="N26" s="33" t="s">
        <v>1105</v>
      </c>
      <c r="O26" s="33" t="s">
        <v>1104</v>
      </c>
      <c r="P26" s="33"/>
      <c r="Q26" s="33"/>
      <c r="R26" s="385" t="s">
        <v>1103</v>
      </c>
      <c r="S26" s="33" t="s">
        <v>1102</v>
      </c>
      <c r="T26" s="34">
        <v>42675</v>
      </c>
      <c r="U26" s="35">
        <v>42736</v>
      </c>
      <c r="V26" s="35">
        <v>42855</v>
      </c>
      <c r="W26" s="36">
        <v>43496</v>
      </c>
      <c r="X26" s="114"/>
      <c r="Y26" s="114">
        <v>200000</v>
      </c>
      <c r="Z26" s="114">
        <v>68617</v>
      </c>
      <c r="AA26" s="114"/>
      <c r="AB26" s="114"/>
      <c r="AC26" s="114"/>
      <c r="AD26" s="139"/>
      <c r="AE26" s="115"/>
      <c r="AF26" s="119">
        <v>12</v>
      </c>
      <c r="AG26" s="129" t="s">
        <v>242</v>
      </c>
      <c r="AH26" s="120"/>
      <c r="AI26" s="135"/>
      <c r="AJ26" s="136"/>
      <c r="AK26" s="119"/>
      <c r="AL26" s="120"/>
      <c r="AM26" s="120"/>
      <c r="AN26" s="120"/>
      <c r="AO26" s="120"/>
      <c r="AP26" s="120" t="s">
        <v>185</v>
      </c>
      <c r="AQ26" s="129" t="s">
        <v>233</v>
      </c>
      <c r="AR26" s="120">
        <v>0.21</v>
      </c>
      <c r="AS26" s="120" t="s">
        <v>188</v>
      </c>
      <c r="AT26" s="129" t="s">
        <v>234</v>
      </c>
      <c r="AU26" s="120">
        <v>0.51</v>
      </c>
      <c r="AV26" s="120"/>
      <c r="AW26" s="120"/>
      <c r="AX26" s="120"/>
      <c r="AY26" s="120"/>
      <c r="AZ26" s="120"/>
      <c r="BA26" s="120"/>
      <c r="BB26" s="120"/>
      <c r="BC26" s="120"/>
      <c r="BD26" s="120"/>
      <c r="BE26" s="120"/>
      <c r="BF26" s="120"/>
      <c r="BG26" s="135"/>
      <c r="BH26" s="57" t="s">
        <v>826</v>
      </c>
      <c r="BI26" s="364" t="s">
        <v>940</v>
      </c>
    </row>
    <row r="27" spans="1:150" ht="25.5" customHeight="1" x14ac:dyDescent="0.25">
      <c r="A27" s="29" t="s">
        <v>323</v>
      </c>
      <c r="B27" s="29" t="s">
        <v>324</v>
      </c>
      <c r="C27" s="29" t="s">
        <v>325</v>
      </c>
      <c r="D27" s="30" t="s">
        <v>326</v>
      </c>
      <c r="E27" s="31" t="s">
        <v>298</v>
      </c>
      <c r="F27" s="32" t="s">
        <v>131</v>
      </c>
      <c r="G27" s="32" t="s">
        <v>327</v>
      </c>
      <c r="H27" s="32" t="s">
        <v>132</v>
      </c>
      <c r="I27" s="32" t="s">
        <v>116</v>
      </c>
      <c r="J27" s="32" t="s">
        <v>113</v>
      </c>
      <c r="K27" s="32"/>
      <c r="L27" s="32"/>
      <c r="M27" s="32"/>
      <c r="N27" s="33">
        <v>794019</v>
      </c>
      <c r="O27" s="33">
        <v>59552</v>
      </c>
      <c r="P27" s="33"/>
      <c r="Q27" s="33"/>
      <c r="R27" s="33">
        <v>59551</v>
      </c>
      <c r="S27" s="33">
        <v>674916</v>
      </c>
      <c r="T27" s="34">
        <v>42675</v>
      </c>
      <c r="U27" s="35">
        <v>42917</v>
      </c>
      <c r="V27" s="35">
        <v>43008</v>
      </c>
      <c r="W27" s="36" t="s">
        <v>1113</v>
      </c>
      <c r="X27" s="114"/>
      <c r="Y27" s="114">
        <v>134983</v>
      </c>
      <c r="Z27" s="114">
        <v>404950</v>
      </c>
      <c r="AA27" s="114">
        <v>134983</v>
      </c>
      <c r="AB27" s="114"/>
      <c r="AC27" s="114"/>
      <c r="AD27" s="139"/>
      <c r="AE27" s="115"/>
      <c r="AF27" s="119">
        <v>12</v>
      </c>
      <c r="AG27" s="129" t="s">
        <v>242</v>
      </c>
      <c r="AH27" s="120"/>
      <c r="AI27" s="135"/>
      <c r="AJ27" s="136"/>
      <c r="AK27" s="119"/>
      <c r="AL27" s="120"/>
      <c r="AM27" s="120"/>
      <c r="AN27" s="120"/>
      <c r="AO27" s="120"/>
      <c r="AP27" s="120" t="s">
        <v>185</v>
      </c>
      <c r="AQ27" s="129" t="s">
        <v>233</v>
      </c>
      <c r="AR27" s="129">
        <v>2.09</v>
      </c>
      <c r="AS27" s="120"/>
      <c r="AT27" s="120"/>
      <c r="AU27" s="120"/>
      <c r="AV27" s="120"/>
      <c r="AW27" s="120"/>
      <c r="AX27" s="120"/>
      <c r="AY27" s="120"/>
      <c r="AZ27" s="120"/>
      <c r="BA27" s="120"/>
      <c r="BB27" s="120"/>
      <c r="BC27" s="120"/>
      <c r="BD27" s="120"/>
      <c r="BE27" s="120"/>
      <c r="BF27" s="120"/>
      <c r="BG27" s="135"/>
      <c r="BH27" s="57" t="s">
        <v>825</v>
      </c>
      <c r="BI27" s="364" t="s">
        <v>942</v>
      </c>
    </row>
    <row r="28" spans="1:150" ht="40.5" customHeight="1" x14ac:dyDescent="0.25">
      <c r="A28" s="29" t="s">
        <v>328</v>
      </c>
      <c r="B28" s="29" t="s">
        <v>329</v>
      </c>
      <c r="C28" s="29" t="s">
        <v>1093</v>
      </c>
      <c r="D28" s="30" t="s">
        <v>330</v>
      </c>
      <c r="E28" s="31" t="s">
        <v>298</v>
      </c>
      <c r="F28" s="32" t="s">
        <v>131</v>
      </c>
      <c r="G28" s="32" t="s">
        <v>327</v>
      </c>
      <c r="H28" s="32" t="s">
        <v>132</v>
      </c>
      <c r="I28" s="32" t="s">
        <v>116</v>
      </c>
      <c r="J28" s="32" t="s">
        <v>113</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743</v>
      </c>
      <c r="AH28" s="120"/>
      <c r="AI28" s="135"/>
      <c r="AJ28" s="136"/>
      <c r="AK28" s="119"/>
      <c r="AL28" s="120"/>
      <c r="AM28" s="120"/>
      <c r="AN28" s="120"/>
      <c r="AO28" s="120"/>
      <c r="AP28" s="140" t="s">
        <v>186</v>
      </c>
      <c r="AQ28" s="140" t="s">
        <v>187</v>
      </c>
      <c r="AR28" s="120">
        <v>1</v>
      </c>
      <c r="AS28" s="120"/>
      <c r="AT28" s="120"/>
      <c r="AU28" s="120"/>
      <c r="AV28" s="120"/>
      <c r="AW28" s="120"/>
      <c r="AX28" s="120"/>
      <c r="AY28" s="120"/>
      <c r="AZ28" s="120"/>
      <c r="BA28" s="120"/>
      <c r="BB28" s="120"/>
      <c r="BC28" s="120"/>
      <c r="BD28" s="120"/>
      <c r="BE28" s="120"/>
      <c r="BF28" s="120"/>
      <c r="BG28" s="135"/>
      <c r="BH28" s="41" t="s">
        <v>1013</v>
      </c>
      <c r="BI28" s="364" t="s">
        <v>1015</v>
      </c>
    </row>
    <row r="29" spans="1:150" ht="25.5" customHeight="1" x14ac:dyDescent="0.25">
      <c r="A29" s="29" t="s">
        <v>331</v>
      </c>
      <c r="B29" s="29" t="s">
        <v>332</v>
      </c>
      <c r="C29" s="29" t="s">
        <v>333</v>
      </c>
      <c r="D29" s="30" t="s">
        <v>334</v>
      </c>
      <c r="E29" s="31" t="s">
        <v>273</v>
      </c>
      <c r="F29" s="32" t="s">
        <v>131</v>
      </c>
      <c r="G29" s="32" t="s">
        <v>291</v>
      </c>
      <c r="H29" s="32" t="s">
        <v>132</v>
      </c>
      <c r="I29" s="32" t="s">
        <v>116</v>
      </c>
      <c r="J29" s="32" t="s">
        <v>113</v>
      </c>
      <c r="K29" s="32"/>
      <c r="L29" s="32"/>
      <c r="M29" s="32"/>
      <c r="N29" s="33" t="s">
        <v>1111</v>
      </c>
      <c r="O29" s="33" t="s">
        <v>1110</v>
      </c>
      <c r="P29" s="33"/>
      <c r="Q29" s="33"/>
      <c r="R29" s="51"/>
      <c r="S29" s="33" t="s">
        <v>1109</v>
      </c>
      <c r="T29" s="34">
        <v>42675</v>
      </c>
      <c r="U29" s="35">
        <v>42795</v>
      </c>
      <c r="V29" s="35">
        <v>42916</v>
      </c>
      <c r="W29" s="36">
        <v>44196</v>
      </c>
      <c r="X29" s="114"/>
      <c r="Y29" s="114">
        <v>127500</v>
      </c>
      <c r="Z29" s="114">
        <v>545780</v>
      </c>
      <c r="AA29" s="114">
        <v>218280</v>
      </c>
      <c r="AB29" s="114">
        <v>200000</v>
      </c>
      <c r="AC29" s="114"/>
      <c r="AD29" s="139"/>
      <c r="AE29" s="115"/>
      <c r="AF29" s="119">
        <v>12</v>
      </c>
      <c r="AG29" s="129" t="s">
        <v>242</v>
      </c>
      <c r="AH29" s="120"/>
      <c r="AI29" s="135"/>
      <c r="AJ29" s="136"/>
      <c r="AK29" s="119"/>
      <c r="AL29" s="120"/>
      <c r="AM29" s="120"/>
      <c r="AN29" s="120"/>
      <c r="AO29" s="120"/>
      <c r="AP29" s="120" t="s">
        <v>185</v>
      </c>
      <c r="AQ29" s="129" t="s">
        <v>233</v>
      </c>
      <c r="AR29" s="129">
        <v>1.65</v>
      </c>
      <c r="AS29" s="140" t="s">
        <v>186</v>
      </c>
      <c r="AT29" s="140" t="s">
        <v>187</v>
      </c>
      <c r="AU29" s="120">
        <v>2</v>
      </c>
      <c r="AV29" s="120"/>
      <c r="AW29" s="120"/>
      <c r="AX29" s="120"/>
      <c r="AY29" s="120"/>
      <c r="AZ29" s="120"/>
      <c r="BA29" s="120"/>
      <c r="BB29" s="120"/>
      <c r="BC29" s="120"/>
      <c r="BD29" s="120"/>
      <c r="BE29" s="120"/>
      <c r="BF29" s="120"/>
      <c r="BG29" s="135"/>
      <c r="BH29" s="57" t="s">
        <v>823</v>
      </c>
      <c r="BI29" s="364" t="s">
        <v>942</v>
      </c>
    </row>
    <row r="30" spans="1:150" ht="25.5" customHeight="1" x14ac:dyDescent="0.25">
      <c r="A30" s="372" t="s">
        <v>1091</v>
      </c>
      <c r="B30" s="372" t="s">
        <v>1094</v>
      </c>
      <c r="C30" s="373"/>
      <c r="D30" s="382" t="s">
        <v>1096</v>
      </c>
      <c r="E30" s="383" t="s">
        <v>281</v>
      </c>
      <c r="F30" s="384" t="s">
        <v>131</v>
      </c>
      <c r="G30" s="384" t="s">
        <v>322</v>
      </c>
      <c r="H30" s="384" t="s">
        <v>132</v>
      </c>
      <c r="I30" s="384" t="s">
        <v>116</v>
      </c>
      <c r="J30" s="384" t="s">
        <v>113</v>
      </c>
      <c r="K30" s="384"/>
      <c r="L30" s="384"/>
      <c r="M30" s="384"/>
      <c r="N30" s="385">
        <f>SUM(O30:S30)</f>
        <v>164147</v>
      </c>
      <c r="O30" s="385">
        <v>12681.5</v>
      </c>
      <c r="P30" s="385"/>
      <c r="Q30" s="385"/>
      <c r="R30" s="385">
        <v>12681.5</v>
      </c>
      <c r="S30" s="385">
        <v>138784</v>
      </c>
      <c r="T30" s="374">
        <v>43830</v>
      </c>
      <c r="U30" s="374">
        <v>44104</v>
      </c>
      <c r="V30" s="374">
        <v>44165</v>
      </c>
      <c r="W30" s="375">
        <v>44712</v>
      </c>
      <c r="X30" s="376"/>
      <c r="Y30" s="376"/>
      <c r="Z30" s="376"/>
      <c r="AA30" s="376"/>
      <c r="AB30" s="376"/>
      <c r="AC30" s="376"/>
      <c r="AD30" s="390"/>
      <c r="AE30" s="377"/>
      <c r="AF30" s="391">
        <v>12</v>
      </c>
      <c r="AG30" s="379" t="s">
        <v>242</v>
      </c>
      <c r="AH30" s="378"/>
      <c r="AI30" s="380"/>
      <c r="AJ30" s="381"/>
      <c r="AK30" s="391"/>
      <c r="AL30" s="378"/>
      <c r="AM30" s="378"/>
      <c r="AN30" s="378"/>
      <c r="AO30" s="378"/>
      <c r="AP30" s="378" t="s">
        <v>188</v>
      </c>
      <c r="AQ30" s="379" t="s">
        <v>234</v>
      </c>
      <c r="AR30" s="379">
        <v>0.21</v>
      </c>
      <c r="AS30" s="392"/>
      <c r="AT30" s="392"/>
      <c r="AU30" s="378"/>
      <c r="AV30" s="378"/>
      <c r="AW30" s="378"/>
      <c r="AX30" s="120"/>
      <c r="AY30" s="120"/>
      <c r="AZ30" s="120"/>
      <c r="BA30" s="120"/>
      <c r="BB30" s="120"/>
      <c r="BC30" s="120"/>
      <c r="BD30" s="120"/>
      <c r="BE30" s="120"/>
      <c r="BF30" s="120"/>
      <c r="BG30" s="135"/>
      <c r="BH30" s="57" t="s">
        <v>1125</v>
      </c>
      <c r="BI30" s="364"/>
    </row>
    <row r="31" spans="1:150" ht="25.5" customHeight="1" x14ac:dyDescent="0.25">
      <c r="A31" s="372" t="s">
        <v>1092</v>
      </c>
      <c r="B31" s="372" t="s">
        <v>1095</v>
      </c>
      <c r="C31" s="373"/>
      <c r="D31" s="388" t="s">
        <v>1097</v>
      </c>
      <c r="E31" s="389" t="s">
        <v>273</v>
      </c>
      <c r="F31" s="384" t="s">
        <v>131</v>
      </c>
      <c r="G31" s="384" t="s">
        <v>291</v>
      </c>
      <c r="H31" s="384" t="s">
        <v>132</v>
      </c>
      <c r="I31" s="384" t="s">
        <v>116</v>
      </c>
      <c r="J31" s="384" t="s">
        <v>113</v>
      </c>
      <c r="K31" s="384"/>
      <c r="L31" s="384"/>
      <c r="M31" s="384"/>
      <c r="N31" s="385">
        <f>SUM(O31:S31)</f>
        <v>215438.95</v>
      </c>
      <c r="O31" s="385">
        <v>32315.85</v>
      </c>
      <c r="P31" s="385"/>
      <c r="Q31" s="385"/>
      <c r="R31" s="393"/>
      <c r="S31" s="385">
        <v>183123.1</v>
      </c>
      <c r="T31" s="374">
        <v>43830</v>
      </c>
      <c r="U31" s="374">
        <v>44012</v>
      </c>
      <c r="V31" s="374">
        <v>44074</v>
      </c>
      <c r="W31" s="375">
        <v>44620</v>
      </c>
      <c r="X31" s="376"/>
      <c r="Y31" s="376"/>
      <c r="Z31" s="376"/>
      <c r="AA31" s="376"/>
      <c r="AB31" s="376"/>
      <c r="AC31" s="376"/>
      <c r="AD31" s="390"/>
      <c r="AE31" s="377"/>
      <c r="AF31" s="391">
        <v>12</v>
      </c>
      <c r="AG31" s="379" t="s">
        <v>242</v>
      </c>
      <c r="AH31" s="378"/>
      <c r="AI31" s="380"/>
      <c r="AJ31" s="381"/>
      <c r="AK31" s="391"/>
      <c r="AL31" s="378"/>
      <c r="AM31" s="378"/>
      <c r="AN31" s="378"/>
      <c r="AO31" s="378"/>
      <c r="AP31" s="378" t="s">
        <v>185</v>
      </c>
      <c r="AQ31" s="379" t="s">
        <v>233</v>
      </c>
      <c r="AR31" s="379">
        <v>0.2</v>
      </c>
      <c r="AS31" s="392"/>
      <c r="AT31" s="392"/>
      <c r="AU31" s="378"/>
      <c r="AV31" s="378"/>
      <c r="AW31" s="378"/>
      <c r="AX31" s="120"/>
      <c r="AY31" s="120"/>
      <c r="AZ31" s="120"/>
      <c r="BA31" s="120"/>
      <c r="BB31" s="120"/>
      <c r="BC31" s="120"/>
      <c r="BD31" s="120"/>
      <c r="BE31" s="120"/>
      <c r="BF31" s="120"/>
      <c r="BG31" s="135"/>
      <c r="BH31" s="57"/>
      <c r="BI31" s="364"/>
    </row>
    <row r="32" spans="1:150" s="113" customFormat="1" ht="25.5" customHeight="1" x14ac:dyDescent="0.25">
      <c r="A32" s="20" t="s">
        <v>335</v>
      </c>
      <c r="B32" s="21" t="s">
        <v>84</v>
      </c>
      <c r="C32" s="21"/>
      <c r="D32" s="37" t="s">
        <v>336</v>
      </c>
      <c r="E32" s="23"/>
      <c r="F32" s="23"/>
      <c r="G32" s="23"/>
      <c r="H32" s="23"/>
      <c r="I32" s="23"/>
      <c r="J32" s="23"/>
      <c r="K32" s="23"/>
      <c r="L32" s="23"/>
      <c r="M32" s="23"/>
      <c r="N32" s="23"/>
      <c r="O32" s="23"/>
      <c r="P32" s="23"/>
      <c r="Q32" s="23"/>
      <c r="R32" s="23"/>
      <c r="S32" s="24"/>
      <c r="T32" s="25"/>
      <c r="U32" s="38"/>
      <c r="V32" s="38"/>
      <c r="W32" s="28" t="s">
        <v>276</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276</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customHeight="1" x14ac:dyDescent="0.25">
      <c r="A33" s="29" t="s">
        <v>337</v>
      </c>
      <c r="B33" s="29" t="s">
        <v>338</v>
      </c>
      <c r="C33" s="29" t="s">
        <v>1009</v>
      </c>
      <c r="D33" s="30" t="s">
        <v>339</v>
      </c>
      <c r="E33" s="31" t="s">
        <v>273</v>
      </c>
      <c r="F33" s="32" t="s">
        <v>131</v>
      </c>
      <c r="G33" s="32" t="s">
        <v>291</v>
      </c>
      <c r="H33" s="32" t="s">
        <v>135</v>
      </c>
      <c r="I33" s="32" t="s">
        <v>116</v>
      </c>
      <c r="J33" s="32" t="s">
        <v>113</v>
      </c>
      <c r="K33" s="32"/>
      <c r="L33" s="32"/>
      <c r="M33" s="32"/>
      <c r="N33" s="33" t="s">
        <v>1100</v>
      </c>
      <c r="O33" s="33" t="s">
        <v>1099</v>
      </c>
      <c r="P33" s="33"/>
      <c r="Q33" s="33">
        <v>0</v>
      </c>
      <c r="R33" s="33">
        <v>0</v>
      </c>
      <c r="S33" s="33" t="s">
        <v>1098</v>
      </c>
      <c r="T33" s="34">
        <v>43344</v>
      </c>
      <c r="U33" s="35">
        <v>43584</v>
      </c>
      <c r="V33" s="35" t="s">
        <v>1101</v>
      </c>
      <c r="W33" s="36">
        <v>44834</v>
      </c>
      <c r="X33" s="114">
        <v>0</v>
      </c>
      <c r="Y33" s="114">
        <v>0</v>
      </c>
      <c r="Z33" s="114">
        <v>0</v>
      </c>
      <c r="AA33" s="91">
        <f>196920+32821</f>
        <v>229741</v>
      </c>
      <c r="AB33" s="91">
        <f>196920+131280</f>
        <v>328200</v>
      </c>
      <c r="AC33" s="91" t="e">
        <f>S33-AA33-AB33</f>
        <v>#VALUE!</v>
      </c>
      <c r="AD33" s="139">
        <v>0</v>
      </c>
      <c r="AE33" s="115"/>
      <c r="AF33" s="119">
        <v>19</v>
      </c>
      <c r="AG33" s="129" t="s">
        <v>744</v>
      </c>
      <c r="AH33" s="120">
        <v>18</v>
      </c>
      <c r="AI33" s="141" t="s">
        <v>243</v>
      </c>
      <c r="AJ33" s="136"/>
      <c r="AK33" s="119"/>
      <c r="AL33" s="120"/>
      <c r="AM33" s="120"/>
      <c r="AN33" s="120"/>
      <c r="AO33" s="120"/>
      <c r="AP33" s="120" t="s">
        <v>193</v>
      </c>
      <c r="AQ33" s="129" t="s">
        <v>745</v>
      </c>
      <c r="AR33" s="129">
        <v>1</v>
      </c>
      <c r="AS33" s="120" t="s">
        <v>194</v>
      </c>
      <c r="AT33" s="129" t="s">
        <v>195</v>
      </c>
      <c r="AU33" s="117">
        <v>1</v>
      </c>
      <c r="AV33" s="120"/>
      <c r="AW33" s="120"/>
      <c r="AX33" s="120"/>
      <c r="AY33" s="120"/>
      <c r="AZ33" s="120"/>
      <c r="BA33" s="120"/>
      <c r="BB33" s="120"/>
      <c r="BC33" s="120"/>
      <c r="BD33" s="120"/>
      <c r="BE33" s="120"/>
      <c r="BF33" s="120"/>
      <c r="BG33" s="135"/>
      <c r="BH33" s="57" t="s">
        <v>880</v>
      </c>
      <c r="BI33" s="364" t="s">
        <v>948</v>
      </c>
    </row>
    <row r="34" spans="1:150" ht="25.5" customHeight="1" x14ac:dyDescent="0.25">
      <c r="A34" s="29" t="s">
        <v>340</v>
      </c>
      <c r="B34" s="29" t="s">
        <v>341</v>
      </c>
      <c r="C34" s="29" t="s">
        <v>342</v>
      </c>
      <c r="D34" s="30" t="s">
        <v>343</v>
      </c>
      <c r="E34" s="31" t="s">
        <v>273</v>
      </c>
      <c r="F34" s="32" t="s">
        <v>131</v>
      </c>
      <c r="G34" s="32" t="s">
        <v>291</v>
      </c>
      <c r="H34" s="32" t="s">
        <v>134</v>
      </c>
      <c r="I34" s="32" t="s">
        <v>112</v>
      </c>
      <c r="J34" s="32" t="s">
        <v>113</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259</v>
      </c>
      <c r="AH34" s="120"/>
      <c r="AI34" s="135"/>
      <c r="AJ34" s="136"/>
      <c r="AK34" s="119"/>
      <c r="AL34" s="120"/>
      <c r="AM34" s="120"/>
      <c r="AN34" s="120"/>
      <c r="AO34" s="120"/>
      <c r="AP34" s="120" t="s">
        <v>196</v>
      </c>
      <c r="AQ34" s="129" t="s">
        <v>197</v>
      </c>
      <c r="AR34" s="120">
        <v>1</v>
      </c>
      <c r="AS34" s="120"/>
      <c r="AT34" s="120"/>
      <c r="AU34" s="120"/>
      <c r="AV34" s="120"/>
      <c r="AW34" s="120"/>
      <c r="AX34" s="120"/>
      <c r="AY34" s="120"/>
      <c r="AZ34" s="120"/>
      <c r="BA34" s="120"/>
      <c r="BB34" s="120"/>
      <c r="BC34" s="120"/>
      <c r="BD34" s="120"/>
      <c r="BE34" s="120"/>
      <c r="BF34" s="120"/>
      <c r="BG34" s="135"/>
      <c r="BH34" s="57" t="s">
        <v>881</v>
      </c>
      <c r="BI34" s="364" t="s">
        <v>940</v>
      </c>
    </row>
    <row r="35" spans="1:150" s="113" customFormat="1" ht="25.5" customHeight="1" x14ac:dyDescent="0.25">
      <c r="A35" s="20" t="s">
        <v>344</v>
      </c>
      <c r="B35" s="21" t="s">
        <v>84</v>
      </c>
      <c r="C35" s="21"/>
      <c r="D35" s="22" t="s">
        <v>345</v>
      </c>
      <c r="E35" s="23"/>
      <c r="F35" s="23"/>
      <c r="G35" s="23"/>
      <c r="H35" s="23"/>
      <c r="I35" s="23"/>
      <c r="J35" s="23"/>
      <c r="K35" s="23"/>
      <c r="L35" s="23"/>
      <c r="M35" s="23"/>
      <c r="N35" s="23"/>
      <c r="O35" s="23"/>
      <c r="P35" s="23"/>
      <c r="Q35" s="23"/>
      <c r="R35" s="23"/>
      <c r="S35" s="52"/>
      <c r="T35" s="25"/>
      <c r="U35" s="38"/>
      <c r="V35" s="38"/>
      <c r="W35" s="28" t="s">
        <v>276</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276</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customHeight="1" x14ac:dyDescent="0.25">
      <c r="A36" s="29" t="s">
        <v>346</v>
      </c>
      <c r="B36" s="29" t="s">
        <v>347</v>
      </c>
      <c r="C36" s="29" t="s">
        <v>348</v>
      </c>
      <c r="D36" s="30" t="s">
        <v>349</v>
      </c>
      <c r="E36" s="31" t="s">
        <v>267</v>
      </c>
      <c r="F36" s="32" t="s">
        <v>131</v>
      </c>
      <c r="G36" s="32" t="s">
        <v>350</v>
      </c>
      <c r="H36" s="32" t="s">
        <v>191</v>
      </c>
      <c r="I36" s="32" t="s">
        <v>116</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743</v>
      </c>
      <c r="AH36" s="120"/>
      <c r="AI36" s="142"/>
      <c r="AJ36" s="136"/>
      <c r="AK36" s="119"/>
      <c r="AL36" s="120"/>
      <c r="AM36" s="120"/>
      <c r="AN36" s="120"/>
      <c r="AO36" s="120"/>
      <c r="AP36" s="116" t="s">
        <v>190</v>
      </c>
      <c r="AQ36" s="116" t="s">
        <v>746</v>
      </c>
      <c r="AR36" s="143">
        <v>1</v>
      </c>
      <c r="AS36" s="120"/>
      <c r="AT36" s="120"/>
      <c r="AU36" s="120"/>
      <c r="AV36" s="120"/>
      <c r="AW36" s="120"/>
      <c r="AX36" s="120"/>
      <c r="AY36" s="120"/>
      <c r="AZ36" s="120"/>
      <c r="BA36" s="120"/>
      <c r="BB36" s="120"/>
      <c r="BC36" s="120"/>
      <c r="BD36" s="120"/>
      <c r="BE36" s="120"/>
      <c r="BF36" s="120"/>
      <c r="BG36" s="135"/>
      <c r="BH36" s="57" t="s">
        <v>802</v>
      </c>
      <c r="BI36" s="364" t="s">
        <v>940</v>
      </c>
      <c r="BJ36" s="122"/>
      <c r="BK36" s="122"/>
      <c r="BL36" s="122"/>
      <c r="BM36" s="122"/>
      <c r="BN36" s="122"/>
    </row>
    <row r="37" spans="1:150" ht="25.5" customHeight="1" x14ac:dyDescent="0.25">
      <c r="A37" s="29" t="s">
        <v>351</v>
      </c>
      <c r="B37" s="29" t="s">
        <v>352</v>
      </c>
      <c r="C37" s="29" t="s">
        <v>353</v>
      </c>
      <c r="D37" s="30" t="s">
        <v>354</v>
      </c>
      <c r="E37" s="31" t="s">
        <v>281</v>
      </c>
      <c r="F37" s="32" t="s">
        <v>131</v>
      </c>
      <c r="G37" s="32" t="s">
        <v>322</v>
      </c>
      <c r="H37" s="32" t="s">
        <v>191</v>
      </c>
      <c r="I37" s="32" t="s">
        <v>116</v>
      </c>
      <c r="J37" s="32" t="s">
        <v>113</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743</v>
      </c>
      <c r="AH37" s="120"/>
      <c r="AI37" s="142"/>
      <c r="AJ37" s="136"/>
      <c r="AK37" s="119"/>
      <c r="AL37" s="120"/>
      <c r="AM37" s="120"/>
      <c r="AN37" s="120"/>
      <c r="AO37" s="120"/>
      <c r="AP37" s="117" t="s">
        <v>189</v>
      </c>
      <c r="AQ37" s="116" t="s">
        <v>232</v>
      </c>
      <c r="AR37" s="117">
        <v>0.51</v>
      </c>
      <c r="AS37" s="120"/>
      <c r="AT37" s="120"/>
      <c r="AU37" s="120"/>
      <c r="AV37" s="120"/>
      <c r="AW37" s="120"/>
      <c r="AX37" s="120"/>
      <c r="AY37" s="120"/>
      <c r="AZ37" s="120"/>
      <c r="BA37" s="120"/>
      <c r="BB37" s="120"/>
      <c r="BC37" s="120"/>
      <c r="BD37" s="120"/>
      <c r="BE37" s="120"/>
      <c r="BF37" s="120"/>
      <c r="BG37" s="135"/>
      <c r="BH37" s="57" t="s">
        <v>801</v>
      </c>
      <c r="BI37" s="364" t="s">
        <v>942</v>
      </c>
    </row>
    <row r="38" spans="1:150" ht="25.5" customHeight="1" x14ac:dyDescent="0.25">
      <c r="A38" s="29" t="s">
        <v>355</v>
      </c>
      <c r="B38" s="29" t="s">
        <v>356</v>
      </c>
      <c r="C38" s="29" t="s">
        <v>882</v>
      </c>
      <c r="D38" s="30" t="s">
        <v>357</v>
      </c>
      <c r="E38" s="31" t="s">
        <v>298</v>
      </c>
      <c r="F38" s="32" t="s">
        <v>131</v>
      </c>
      <c r="G38" s="32" t="s">
        <v>327</v>
      </c>
      <c r="H38" s="32" t="s">
        <v>191</v>
      </c>
      <c r="I38" s="32" t="s">
        <v>116</v>
      </c>
      <c r="J38" s="32" t="s">
        <v>113</v>
      </c>
      <c r="K38" s="32"/>
      <c r="L38" s="32"/>
      <c r="M38" s="32"/>
      <c r="N38" s="33" t="s">
        <v>1119</v>
      </c>
      <c r="O38" s="33" t="s">
        <v>1118</v>
      </c>
      <c r="P38" s="33"/>
      <c r="Q38" s="33"/>
      <c r="R38" s="33"/>
      <c r="S38" s="33" t="s">
        <v>1117</v>
      </c>
      <c r="T38" s="34">
        <v>42979</v>
      </c>
      <c r="U38" s="35">
        <v>43554</v>
      </c>
      <c r="V38" s="35">
        <v>43616</v>
      </c>
      <c r="W38" s="36">
        <v>44012</v>
      </c>
      <c r="X38" s="114"/>
      <c r="Y38" s="114"/>
      <c r="Z38" s="114">
        <v>0</v>
      </c>
      <c r="AA38" s="114">
        <v>40245</v>
      </c>
      <c r="AB38" s="114">
        <v>40245</v>
      </c>
      <c r="AC38" s="114"/>
      <c r="AD38" s="139"/>
      <c r="AE38" s="115"/>
      <c r="AF38" s="119">
        <v>19</v>
      </c>
      <c r="AG38" s="129" t="s">
        <v>743</v>
      </c>
      <c r="AH38" s="120"/>
      <c r="AI38" s="142"/>
      <c r="AJ38" s="136"/>
      <c r="AK38" s="119"/>
      <c r="AL38" s="120"/>
      <c r="AM38" s="120"/>
      <c r="AN38" s="120"/>
      <c r="AO38" s="120"/>
      <c r="AP38" s="117" t="s">
        <v>189</v>
      </c>
      <c r="AQ38" s="116" t="s">
        <v>232</v>
      </c>
      <c r="AR38" s="116" t="s">
        <v>1120</v>
      </c>
      <c r="AS38" s="120"/>
      <c r="AT38" s="120"/>
      <c r="AU38" s="120"/>
      <c r="AV38" s="120"/>
      <c r="AW38" s="120"/>
      <c r="AX38" s="120"/>
      <c r="AY38" s="120"/>
      <c r="AZ38" s="120"/>
      <c r="BA38" s="120"/>
      <c r="BB38" s="120"/>
      <c r="BC38" s="120"/>
      <c r="BD38" s="120"/>
      <c r="BE38" s="120"/>
      <c r="BF38" s="120"/>
      <c r="BG38" s="135"/>
      <c r="BH38" s="57" t="s">
        <v>883</v>
      </c>
      <c r="BI38" s="364" t="s">
        <v>948</v>
      </c>
    </row>
    <row r="39" spans="1:150" ht="25.5" customHeight="1" x14ac:dyDescent="0.25">
      <c r="A39" s="29" t="s">
        <v>358</v>
      </c>
      <c r="B39" s="29" t="s">
        <v>359</v>
      </c>
      <c r="C39" s="29" t="s">
        <v>360</v>
      </c>
      <c r="D39" s="30" t="s">
        <v>361</v>
      </c>
      <c r="E39" s="31" t="s">
        <v>273</v>
      </c>
      <c r="F39" s="32" t="s">
        <v>131</v>
      </c>
      <c r="G39" s="32" t="s">
        <v>362</v>
      </c>
      <c r="H39" s="32" t="s">
        <v>191</v>
      </c>
      <c r="I39" s="32" t="s">
        <v>116</v>
      </c>
      <c r="J39" s="32"/>
      <c r="K39" s="32"/>
      <c r="L39" s="32"/>
      <c r="M39" s="32"/>
      <c r="N39" s="33" t="s">
        <v>1116</v>
      </c>
      <c r="O39" s="33" t="s">
        <v>1115</v>
      </c>
      <c r="P39" s="33"/>
      <c r="Q39" s="33"/>
      <c r="R39" s="33"/>
      <c r="S39" s="33" t="s">
        <v>1114</v>
      </c>
      <c r="T39" s="34">
        <v>42705</v>
      </c>
      <c r="U39" s="35">
        <v>42886</v>
      </c>
      <c r="V39" s="35">
        <v>42978</v>
      </c>
      <c r="W39" s="36">
        <v>43830</v>
      </c>
      <c r="X39" s="114"/>
      <c r="Y39" s="114">
        <v>40223.72</v>
      </c>
      <c r="Z39" s="114">
        <v>51045.279999999999</v>
      </c>
      <c r="AA39" s="114">
        <v>20000</v>
      </c>
      <c r="AB39" s="114"/>
      <c r="AC39" s="114"/>
      <c r="AD39" s="139"/>
      <c r="AE39" s="115"/>
      <c r="AF39" s="119">
        <v>19</v>
      </c>
      <c r="AG39" s="129" t="s">
        <v>743</v>
      </c>
      <c r="AH39" s="120"/>
      <c r="AI39" s="142"/>
      <c r="AJ39" s="136"/>
      <c r="AK39" s="119"/>
      <c r="AL39" s="120"/>
      <c r="AM39" s="120"/>
      <c r="AN39" s="120"/>
      <c r="AO39" s="120"/>
      <c r="AP39" s="117" t="s">
        <v>189</v>
      </c>
      <c r="AQ39" s="116" t="s">
        <v>232</v>
      </c>
      <c r="AR39" s="117">
        <v>1</v>
      </c>
      <c r="AS39" s="120"/>
      <c r="AT39" s="120"/>
      <c r="AU39" s="120"/>
      <c r="AV39" s="120"/>
      <c r="AW39" s="120"/>
      <c r="AX39" s="120"/>
      <c r="AY39" s="120"/>
      <c r="AZ39" s="120"/>
      <c r="BA39" s="120"/>
      <c r="BB39" s="120"/>
      <c r="BC39" s="120"/>
      <c r="BD39" s="120"/>
      <c r="BE39" s="120"/>
      <c r="BF39" s="120"/>
      <c r="BG39" s="135"/>
      <c r="BH39" s="57" t="s">
        <v>800</v>
      </c>
      <c r="BI39" s="364" t="s">
        <v>940</v>
      </c>
    </row>
    <row r="40" spans="1:150" s="113" customFormat="1" ht="25.5" customHeight="1" x14ac:dyDescent="0.25">
      <c r="A40" s="20" t="s">
        <v>363</v>
      </c>
      <c r="B40" s="21" t="s">
        <v>84</v>
      </c>
      <c r="C40" s="21"/>
      <c r="D40" s="22" t="s">
        <v>364</v>
      </c>
      <c r="E40" s="23"/>
      <c r="F40" s="23"/>
      <c r="G40" s="23"/>
      <c r="H40" s="23"/>
      <c r="I40" s="23"/>
      <c r="J40" s="23"/>
      <c r="K40" s="23"/>
      <c r="L40" s="23"/>
      <c r="M40" s="23"/>
      <c r="N40" s="23"/>
      <c r="O40" s="23"/>
      <c r="P40" s="23"/>
      <c r="Q40" s="23"/>
      <c r="R40" s="23"/>
      <c r="S40" s="24"/>
      <c r="T40" s="25"/>
      <c r="U40" s="38"/>
      <c r="V40" s="38"/>
      <c r="W40" s="28" t="s">
        <v>276</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276</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customHeight="1" x14ac:dyDescent="0.25">
      <c r="A41" s="29" t="s">
        <v>365</v>
      </c>
      <c r="B41" s="29" t="s">
        <v>366</v>
      </c>
      <c r="C41" s="29" t="s">
        <v>367</v>
      </c>
      <c r="D41" s="30" t="s">
        <v>368</v>
      </c>
      <c r="E41" s="31" t="s">
        <v>273</v>
      </c>
      <c r="F41" s="32" t="s">
        <v>131</v>
      </c>
      <c r="G41" s="32" t="s">
        <v>291</v>
      </c>
      <c r="H41" s="32" t="s">
        <v>133</v>
      </c>
      <c r="I41" s="32" t="s">
        <v>116</v>
      </c>
      <c r="J41" s="32" t="s">
        <v>113</v>
      </c>
      <c r="K41" s="32"/>
      <c r="L41" s="32"/>
      <c r="M41" s="32"/>
      <c r="N41" s="33" t="s">
        <v>1122</v>
      </c>
      <c r="O41" s="33" t="s">
        <v>1123</v>
      </c>
      <c r="P41" s="33"/>
      <c r="Q41" s="33">
        <v>0</v>
      </c>
      <c r="R41" s="33">
        <v>0</v>
      </c>
      <c r="S41" s="33" t="s">
        <v>1121</v>
      </c>
      <c r="T41" s="34">
        <v>42887</v>
      </c>
      <c r="U41" s="35">
        <v>42979</v>
      </c>
      <c r="V41" s="35">
        <v>43100</v>
      </c>
      <c r="W41" s="36">
        <v>43951</v>
      </c>
      <c r="X41" s="114">
        <v>0</v>
      </c>
      <c r="Y41" s="114">
        <v>0</v>
      </c>
      <c r="Z41" s="114" t="str">
        <f>S41</f>
        <v>679 119,00              1 429 119,00</v>
      </c>
      <c r="AA41" s="114">
        <v>0</v>
      </c>
      <c r="AB41" s="114">
        <v>0</v>
      </c>
      <c r="AC41" s="114"/>
      <c r="AD41" s="139"/>
      <c r="AE41" s="115"/>
      <c r="AF41" s="119">
        <v>10</v>
      </c>
      <c r="AG41" s="129" t="s">
        <v>241</v>
      </c>
      <c r="AH41" s="120"/>
      <c r="AI41" s="135"/>
      <c r="AJ41" s="136"/>
      <c r="AK41" s="119"/>
      <c r="AL41" s="120"/>
      <c r="AM41" s="120"/>
      <c r="AN41" s="120"/>
      <c r="AO41" s="120"/>
      <c r="AP41" s="120" t="s">
        <v>747</v>
      </c>
      <c r="AQ41" s="129" t="s">
        <v>192</v>
      </c>
      <c r="AR41" s="129" t="s">
        <v>1124</v>
      </c>
      <c r="AS41" s="120"/>
      <c r="AT41" s="120"/>
      <c r="AU41" s="120"/>
      <c r="AV41" s="120"/>
      <c r="AW41" s="120"/>
      <c r="AX41" s="120"/>
      <c r="AY41" s="120"/>
      <c r="AZ41" s="120"/>
      <c r="BA41" s="120"/>
      <c r="BB41" s="120"/>
      <c r="BC41" s="120"/>
      <c r="BD41" s="120"/>
      <c r="BE41" s="120"/>
      <c r="BF41" s="120"/>
      <c r="BG41" s="135"/>
      <c r="BH41" s="57" t="s">
        <v>803</v>
      </c>
      <c r="BI41" s="364" t="s">
        <v>942</v>
      </c>
    </row>
    <row r="42" spans="1:150" ht="24.75" hidden="1" customHeight="1" thickBot="1" x14ac:dyDescent="0.3">
      <c r="A42" s="15" t="s">
        <v>369</v>
      </c>
      <c r="B42" s="16" t="s">
        <v>84</v>
      </c>
      <c r="C42" s="16"/>
      <c r="D42" s="16" t="s">
        <v>370</v>
      </c>
      <c r="E42" s="17"/>
      <c r="F42" s="17"/>
      <c r="G42" s="17"/>
      <c r="H42" s="17"/>
      <c r="I42" s="17"/>
      <c r="J42" s="17"/>
      <c r="K42" s="17"/>
      <c r="L42" s="17"/>
      <c r="M42" s="17"/>
      <c r="N42" s="17"/>
      <c r="O42" s="17"/>
      <c r="P42" s="17"/>
      <c r="Q42" s="17"/>
      <c r="R42" s="17"/>
      <c r="S42" s="17"/>
      <c r="T42" s="46"/>
      <c r="U42" s="47"/>
      <c r="V42" s="47"/>
      <c r="W42" s="48" t="s">
        <v>276</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276</v>
      </c>
    </row>
    <row r="43" spans="1:150" s="113" customFormat="1" ht="25.5" hidden="1" customHeight="1" x14ac:dyDescent="0.25">
      <c r="A43" s="20" t="s">
        <v>371</v>
      </c>
      <c r="B43" s="21" t="s">
        <v>84</v>
      </c>
      <c r="C43" s="21"/>
      <c r="D43" s="22" t="s">
        <v>372</v>
      </c>
      <c r="E43" s="23"/>
      <c r="F43" s="23"/>
      <c r="G43" s="23"/>
      <c r="H43" s="23"/>
      <c r="I43" s="23"/>
      <c r="J43" s="23"/>
      <c r="K43" s="23"/>
      <c r="L43" s="23"/>
      <c r="M43" s="23"/>
      <c r="N43" s="23"/>
      <c r="O43" s="23"/>
      <c r="P43" s="23"/>
      <c r="Q43" s="23"/>
      <c r="R43" s="23"/>
      <c r="S43" s="24"/>
      <c r="T43" s="25"/>
      <c r="U43" s="38"/>
      <c r="V43" s="38"/>
      <c r="W43" s="28" t="s">
        <v>276</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276</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373</v>
      </c>
      <c r="B44" s="53" t="s">
        <v>374</v>
      </c>
      <c r="C44" s="53" t="s">
        <v>375</v>
      </c>
      <c r="D44" s="53" t="s">
        <v>376</v>
      </c>
      <c r="E44" s="32" t="s">
        <v>273</v>
      </c>
      <c r="F44" s="32" t="s">
        <v>119</v>
      </c>
      <c r="G44" s="32" t="s">
        <v>291</v>
      </c>
      <c r="H44" s="54" t="s">
        <v>124</v>
      </c>
      <c r="I44" s="32" t="s">
        <v>116</v>
      </c>
      <c r="J44" s="32" t="s">
        <v>113</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252</v>
      </c>
      <c r="AH44" s="129"/>
      <c r="AI44" s="141"/>
      <c r="AJ44" s="144"/>
      <c r="AK44" s="145"/>
      <c r="AL44" s="129"/>
      <c r="AM44" s="129"/>
      <c r="AN44" s="129"/>
      <c r="AO44" s="129"/>
      <c r="AP44" s="129" t="s">
        <v>174</v>
      </c>
      <c r="AQ44" s="129" t="s">
        <v>231</v>
      </c>
      <c r="AR44" s="129">
        <v>1</v>
      </c>
      <c r="AS44" s="129"/>
      <c r="AT44" s="129"/>
      <c r="AU44" s="129"/>
      <c r="AV44" s="129"/>
      <c r="AW44" s="129"/>
      <c r="AX44" s="129"/>
      <c r="AY44" s="129"/>
      <c r="AZ44" s="129"/>
      <c r="BA44" s="129"/>
      <c r="BB44" s="129"/>
      <c r="BC44" s="129"/>
      <c r="BD44" s="129"/>
      <c r="BE44" s="129"/>
      <c r="BF44" s="129"/>
      <c r="BG44" s="141"/>
      <c r="BH44" s="57" t="s">
        <v>831</v>
      </c>
      <c r="BI44" s="364" t="s">
        <v>942</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150" s="113" customFormat="1" ht="25.5" hidden="1" customHeight="1" x14ac:dyDescent="0.25">
      <c r="A46" s="20" t="s">
        <v>381</v>
      </c>
      <c r="B46" s="21" t="s">
        <v>84</v>
      </c>
      <c r="C46" s="21"/>
      <c r="D46" s="22" t="s">
        <v>382</v>
      </c>
      <c r="E46" s="23"/>
      <c r="F46" s="23"/>
      <c r="G46" s="23"/>
      <c r="H46" s="23"/>
      <c r="I46" s="23"/>
      <c r="J46" s="23"/>
      <c r="K46" s="23"/>
      <c r="L46" s="23"/>
      <c r="M46" s="23"/>
      <c r="N46" s="59"/>
      <c r="O46" s="23"/>
      <c r="P46" s="59"/>
      <c r="Q46" s="23"/>
      <c r="R46" s="23"/>
      <c r="S46" s="24"/>
      <c r="T46" s="25"/>
      <c r="U46" s="38"/>
      <c r="V46" s="38"/>
      <c r="W46" s="28" t="s">
        <v>276</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276</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hidden="1" customHeight="1" x14ac:dyDescent="0.25">
      <c r="A47" s="60" t="s">
        <v>383</v>
      </c>
      <c r="B47" s="60" t="s">
        <v>384</v>
      </c>
      <c r="C47" s="60" t="s">
        <v>385</v>
      </c>
      <c r="D47" s="31" t="s">
        <v>386</v>
      </c>
      <c r="E47" s="31" t="s">
        <v>273</v>
      </c>
      <c r="F47" s="31" t="s">
        <v>119</v>
      </c>
      <c r="G47" s="31" t="s">
        <v>291</v>
      </c>
      <c r="H47" s="32" t="s">
        <v>121</v>
      </c>
      <c r="I47" s="31" t="s">
        <v>116</v>
      </c>
      <c r="J47" s="31" t="s">
        <v>113</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256</v>
      </c>
      <c r="AH47" s="129"/>
      <c r="AI47" s="141"/>
      <c r="AJ47" s="54"/>
      <c r="AK47" s="145"/>
      <c r="AL47" s="129"/>
      <c r="AM47" s="129"/>
      <c r="AN47" s="129"/>
      <c r="AO47" s="129"/>
      <c r="AP47" s="129" t="s">
        <v>177</v>
      </c>
      <c r="AQ47" s="129" t="s">
        <v>748</v>
      </c>
      <c r="AR47" s="129">
        <v>1</v>
      </c>
      <c r="AS47" s="129" t="s">
        <v>178</v>
      </c>
      <c r="AT47" s="129" t="s">
        <v>749</v>
      </c>
      <c r="AU47" s="153">
        <v>7600</v>
      </c>
      <c r="AV47" s="129"/>
      <c r="AW47" s="129"/>
      <c r="AX47" s="129"/>
      <c r="AY47" s="129"/>
      <c r="AZ47" s="129"/>
      <c r="BA47" s="129"/>
      <c r="BB47" s="129"/>
      <c r="BC47" s="129"/>
      <c r="BD47" s="129"/>
      <c r="BE47" s="129"/>
      <c r="BF47" s="129"/>
      <c r="BG47" s="141"/>
      <c r="BH47" s="57" t="s">
        <v>815</v>
      </c>
      <c r="BI47" s="364" t="s">
        <v>940</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hidden="1" customHeight="1" x14ac:dyDescent="0.25">
      <c r="A48" s="60" t="s">
        <v>387</v>
      </c>
      <c r="B48" s="60" t="s">
        <v>388</v>
      </c>
      <c r="C48" s="60" t="s">
        <v>389</v>
      </c>
      <c r="D48" s="32" t="s">
        <v>390</v>
      </c>
      <c r="E48" s="32" t="s">
        <v>267</v>
      </c>
      <c r="F48" s="32" t="s">
        <v>119</v>
      </c>
      <c r="G48" s="32" t="s">
        <v>391</v>
      </c>
      <c r="H48" s="32" t="s">
        <v>121</v>
      </c>
      <c r="I48" s="32" t="s">
        <v>116</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256</v>
      </c>
      <c r="AH48" s="129"/>
      <c r="AI48" s="141"/>
      <c r="AJ48" s="144"/>
      <c r="AK48" s="145"/>
      <c r="AL48" s="129"/>
      <c r="AM48" s="129"/>
      <c r="AN48" s="129"/>
      <c r="AO48" s="129"/>
      <c r="AP48" s="129" t="s">
        <v>177</v>
      </c>
      <c r="AQ48" s="129" t="s">
        <v>748</v>
      </c>
      <c r="AR48" s="129">
        <v>1</v>
      </c>
      <c r="AS48" s="129" t="s">
        <v>178</v>
      </c>
      <c r="AT48" s="129" t="s">
        <v>749</v>
      </c>
      <c r="AU48" s="129">
        <v>150</v>
      </c>
      <c r="AV48" s="129"/>
      <c r="AW48" s="129"/>
      <c r="AX48" s="129"/>
      <c r="AY48" s="129"/>
      <c r="AZ48" s="129"/>
      <c r="BA48" s="129"/>
      <c r="BB48" s="129"/>
      <c r="BC48" s="129"/>
      <c r="BD48" s="129"/>
      <c r="BE48" s="129"/>
      <c r="BF48" s="129"/>
      <c r="BG48" s="141"/>
      <c r="BH48" s="57" t="s">
        <v>817</v>
      </c>
      <c r="BI48" s="364" t="s">
        <v>940</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hidden="1" customHeight="1" x14ac:dyDescent="0.25">
      <c r="A49" s="60" t="s">
        <v>392</v>
      </c>
      <c r="B49" s="60" t="s">
        <v>393</v>
      </c>
      <c r="C49" s="60" t="s">
        <v>394</v>
      </c>
      <c r="D49" s="32" t="s">
        <v>395</v>
      </c>
      <c r="E49" s="32" t="s">
        <v>281</v>
      </c>
      <c r="F49" s="32" t="s">
        <v>119</v>
      </c>
      <c r="G49" s="32" t="s">
        <v>282</v>
      </c>
      <c r="H49" s="32" t="s">
        <v>121</v>
      </c>
      <c r="I49" s="32" t="s">
        <v>116</v>
      </c>
      <c r="J49" s="32" t="s">
        <v>113</v>
      </c>
      <c r="K49" s="32"/>
      <c r="L49" s="32"/>
      <c r="M49" s="32"/>
      <c r="N49" s="33">
        <v>129468.93</v>
      </c>
      <c r="O49" s="33">
        <v>19420.34</v>
      </c>
      <c r="P49" s="33">
        <v>0</v>
      </c>
      <c r="Q49" s="33">
        <v>0</v>
      </c>
      <c r="R49" s="33">
        <v>0</v>
      </c>
      <c r="S49" s="33">
        <v>110048.59</v>
      </c>
      <c r="T49" s="34">
        <v>42644</v>
      </c>
      <c r="U49" s="55">
        <v>42767</v>
      </c>
      <c r="V49" s="35">
        <v>42855</v>
      </c>
      <c r="W49" s="36">
        <v>43616</v>
      </c>
      <c r="Y49" s="155">
        <v>54435.8</v>
      </c>
      <c r="Z49" s="114">
        <v>42719.199999999997</v>
      </c>
      <c r="AA49" s="114"/>
      <c r="AB49" s="114"/>
      <c r="AC49" s="114"/>
      <c r="AD49" s="139"/>
      <c r="AE49" s="144"/>
      <c r="AF49" s="145">
        <v>44</v>
      </c>
      <c r="AG49" s="129" t="s">
        <v>750</v>
      </c>
      <c r="AH49" s="129"/>
      <c r="AI49" s="141"/>
      <c r="AJ49" s="144"/>
      <c r="AK49" s="145"/>
      <c r="AL49" s="129"/>
      <c r="AM49" s="129"/>
      <c r="AN49" s="129"/>
      <c r="AO49" s="129"/>
      <c r="AP49" s="129" t="s">
        <v>177</v>
      </c>
      <c r="AQ49" s="129" t="s">
        <v>748</v>
      </c>
      <c r="AR49" s="129">
        <v>1</v>
      </c>
      <c r="AS49" s="129" t="s">
        <v>178</v>
      </c>
      <c r="AT49" s="129" t="s">
        <v>749</v>
      </c>
      <c r="AU49" s="116">
        <v>100</v>
      </c>
      <c r="AV49" s="129"/>
      <c r="AW49" s="129"/>
      <c r="AX49" s="129"/>
      <c r="AY49" s="129"/>
      <c r="AZ49" s="129"/>
      <c r="BA49" s="129"/>
      <c r="BB49" s="129"/>
      <c r="BC49" s="129"/>
      <c r="BD49" s="129"/>
      <c r="BE49" s="129"/>
      <c r="BF49" s="129"/>
      <c r="BG49" s="141"/>
      <c r="BH49" s="57" t="s">
        <v>816</v>
      </c>
      <c r="BI49" s="364" t="s">
        <v>942</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396</v>
      </c>
      <c r="B50" s="60" t="s">
        <v>397</v>
      </c>
      <c r="C50" s="60" t="s">
        <v>398</v>
      </c>
      <c r="D50" s="53" t="s">
        <v>399</v>
      </c>
      <c r="E50" s="32" t="s">
        <v>298</v>
      </c>
      <c r="F50" s="32" t="s">
        <v>119</v>
      </c>
      <c r="G50" s="32" t="s">
        <v>400</v>
      </c>
      <c r="H50" s="32" t="s">
        <v>121</v>
      </c>
      <c r="I50" s="32" t="s">
        <v>116</v>
      </c>
      <c r="J50" s="32"/>
      <c r="K50" s="32"/>
      <c r="L50" s="32"/>
      <c r="M50" s="32"/>
      <c r="N50" s="33">
        <v>357846.76</v>
      </c>
      <c r="O50" s="33">
        <v>53677.02</v>
      </c>
      <c r="P50" s="33">
        <v>0</v>
      </c>
      <c r="Q50" s="33">
        <v>0</v>
      </c>
      <c r="R50" s="33">
        <v>0</v>
      </c>
      <c r="S50" s="42">
        <v>304169.74</v>
      </c>
      <c r="T50" s="34">
        <v>42675</v>
      </c>
      <c r="U50" s="55">
        <v>43189</v>
      </c>
      <c r="V50" s="35">
        <v>43281</v>
      </c>
      <c r="W50" s="36">
        <v>43677</v>
      </c>
      <c r="X50" s="114"/>
      <c r="Y50" s="114">
        <v>0</v>
      </c>
      <c r="Z50" s="114">
        <v>114237.62</v>
      </c>
      <c r="AA50" s="114">
        <f>S50-Z50</f>
        <v>189932.12</v>
      </c>
      <c r="AB50" s="114"/>
      <c r="AC50" s="114"/>
      <c r="AD50" s="139"/>
      <c r="AE50" s="144"/>
      <c r="AF50" s="145">
        <v>44</v>
      </c>
      <c r="AG50" s="129" t="s">
        <v>256</v>
      </c>
      <c r="AH50" s="129"/>
      <c r="AI50" s="141"/>
      <c r="AJ50" s="144"/>
      <c r="AK50" s="145"/>
      <c r="AL50" s="129"/>
      <c r="AM50" s="129"/>
      <c r="AN50" s="129"/>
      <c r="AO50" s="129"/>
      <c r="AP50" s="129" t="s">
        <v>177</v>
      </c>
      <c r="AQ50" s="129" t="s">
        <v>748</v>
      </c>
      <c r="AR50" s="129">
        <v>1</v>
      </c>
      <c r="AS50" s="129" t="s">
        <v>178</v>
      </c>
      <c r="AT50" s="129" t="s">
        <v>749</v>
      </c>
      <c r="AU50" s="116">
        <v>1000</v>
      </c>
      <c r="AV50" s="129"/>
      <c r="AW50" s="129"/>
      <c r="AX50" s="129"/>
      <c r="AY50" s="129"/>
      <c r="AZ50" s="129"/>
      <c r="BA50" s="129"/>
      <c r="BB50" s="129"/>
      <c r="BC50" s="129"/>
      <c r="BD50" s="129"/>
      <c r="BE50" s="129"/>
      <c r="BF50" s="129"/>
      <c r="BG50" s="141"/>
      <c r="BH50" s="57" t="s">
        <v>818</v>
      </c>
      <c r="BI50" s="364" t="s">
        <v>942</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401</v>
      </c>
      <c r="B51" s="16" t="s">
        <v>84</v>
      </c>
      <c r="C51" s="16"/>
      <c r="D51" s="16" t="s">
        <v>402</v>
      </c>
      <c r="E51" s="17"/>
      <c r="F51" s="17"/>
      <c r="G51" s="17"/>
      <c r="H51" s="17"/>
      <c r="I51" s="17"/>
      <c r="J51" s="17"/>
      <c r="K51" s="17"/>
      <c r="L51" s="17"/>
      <c r="M51" s="17"/>
      <c r="N51" s="17"/>
      <c r="O51" s="17"/>
      <c r="P51" s="17"/>
      <c r="Q51" s="17"/>
      <c r="R51" s="17"/>
      <c r="S51" s="17"/>
      <c r="T51" s="46"/>
      <c r="U51" s="47"/>
      <c r="V51" s="47"/>
      <c r="W51" s="48" t="s">
        <v>276</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276</v>
      </c>
    </row>
    <row r="52" spans="1:150" s="113" customFormat="1" ht="25.5" hidden="1" customHeight="1" x14ac:dyDescent="0.25">
      <c r="A52" s="65" t="s">
        <v>403</v>
      </c>
      <c r="B52" s="65" t="s">
        <v>84</v>
      </c>
      <c r="C52" s="65"/>
      <c r="D52" s="66" t="s">
        <v>404</v>
      </c>
      <c r="E52" s="67"/>
      <c r="F52" s="67"/>
      <c r="G52" s="67"/>
      <c r="H52" s="67"/>
      <c r="I52" s="67"/>
      <c r="J52" s="67"/>
      <c r="K52" s="67"/>
      <c r="L52" s="67"/>
      <c r="M52" s="67"/>
      <c r="N52" s="67"/>
      <c r="O52" s="67"/>
      <c r="P52" s="67"/>
      <c r="Q52" s="67"/>
      <c r="R52" s="67"/>
      <c r="S52" s="67"/>
      <c r="T52" s="68"/>
      <c r="U52" s="69"/>
      <c r="V52" s="69"/>
      <c r="W52" s="70" t="s">
        <v>276</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276</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405</v>
      </c>
      <c r="B53" s="60" t="s">
        <v>406</v>
      </c>
      <c r="C53" s="60" t="s">
        <v>407</v>
      </c>
      <c r="D53" s="71" t="s">
        <v>408</v>
      </c>
      <c r="E53" s="31" t="s">
        <v>298</v>
      </c>
      <c r="F53" s="31" t="s">
        <v>125</v>
      </c>
      <c r="G53" s="31" t="s">
        <v>409</v>
      </c>
      <c r="H53" s="31" t="s">
        <v>126</v>
      </c>
      <c r="I53" s="31" t="s">
        <v>116</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255</v>
      </c>
      <c r="AH53" s="120"/>
      <c r="AI53" s="135"/>
      <c r="AJ53" s="136"/>
      <c r="AK53" s="119"/>
      <c r="AL53" s="120"/>
      <c r="AM53" s="120"/>
      <c r="AN53" s="120"/>
      <c r="AO53" s="120"/>
      <c r="AP53" s="120" t="s">
        <v>230</v>
      </c>
      <c r="AQ53" s="129" t="s">
        <v>184</v>
      </c>
      <c r="AR53" s="120">
        <v>80</v>
      </c>
      <c r="AS53" s="120"/>
      <c r="AT53" s="120"/>
      <c r="AU53" s="120"/>
      <c r="AV53" s="120"/>
      <c r="AW53" s="120"/>
      <c r="AX53" s="120"/>
      <c r="AY53" s="120"/>
      <c r="AZ53" s="120"/>
      <c r="BA53" s="120"/>
      <c r="BB53" s="120"/>
      <c r="BC53" s="120"/>
      <c r="BD53" s="120"/>
      <c r="BE53" s="120"/>
      <c r="BF53" s="120"/>
      <c r="BG53" s="135"/>
      <c r="BH53" s="57" t="s">
        <v>814</v>
      </c>
      <c r="BI53" s="364" t="s">
        <v>942</v>
      </c>
    </row>
    <row r="54" spans="1:150" ht="25.5" hidden="1" customHeight="1" x14ac:dyDescent="0.25">
      <c r="A54" s="216" t="s">
        <v>91</v>
      </c>
      <c r="B54" s="60"/>
      <c r="C54" s="60"/>
      <c r="D54" s="217" t="s">
        <v>794</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276</v>
      </c>
    </row>
    <row r="55" spans="1:150" ht="24.75" hidden="1" customHeight="1" thickBot="1" x14ac:dyDescent="0.3">
      <c r="A55" s="15" t="s">
        <v>410</v>
      </c>
      <c r="B55" s="16" t="s">
        <v>84</v>
      </c>
      <c r="C55" s="16"/>
      <c r="D55" s="16" t="s">
        <v>411</v>
      </c>
      <c r="E55" s="17"/>
      <c r="F55" s="17"/>
      <c r="G55" s="17"/>
      <c r="H55" s="17"/>
      <c r="I55" s="17"/>
      <c r="J55" s="17"/>
      <c r="K55" s="17"/>
      <c r="L55" s="17"/>
      <c r="M55" s="17"/>
      <c r="N55" s="17"/>
      <c r="O55" s="17"/>
      <c r="P55" s="17"/>
      <c r="Q55" s="17"/>
      <c r="R55" s="17"/>
      <c r="S55" s="17"/>
      <c r="T55" s="46"/>
      <c r="U55" s="213"/>
      <c r="V55" s="213"/>
      <c r="W55" s="214" t="s">
        <v>276</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276</v>
      </c>
    </row>
    <row r="56" spans="1:150" ht="24.75" hidden="1" customHeight="1" thickBot="1" x14ac:dyDescent="0.3">
      <c r="A56" s="15" t="s">
        <v>412</v>
      </c>
      <c r="B56" s="16" t="s">
        <v>84</v>
      </c>
      <c r="C56" s="16"/>
      <c r="D56" s="16" t="s">
        <v>413</v>
      </c>
      <c r="E56" s="17"/>
      <c r="F56" s="17"/>
      <c r="G56" s="17"/>
      <c r="H56" s="17"/>
      <c r="I56" s="17"/>
      <c r="J56" s="17"/>
      <c r="K56" s="17"/>
      <c r="L56" s="17"/>
      <c r="M56" s="17"/>
      <c r="N56" s="17"/>
      <c r="O56" s="17"/>
      <c r="P56" s="17"/>
      <c r="Q56" s="17"/>
      <c r="R56" s="17"/>
      <c r="S56" s="17"/>
      <c r="T56" s="46"/>
      <c r="U56" s="47"/>
      <c r="V56" s="47"/>
      <c r="W56" s="48" t="s">
        <v>276</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276</v>
      </c>
    </row>
    <row r="57" spans="1:150" s="113" customFormat="1" ht="25.5" hidden="1" customHeight="1" x14ac:dyDescent="0.25">
      <c r="A57" s="72" t="s">
        <v>92</v>
      </c>
      <c r="B57" s="73" t="s">
        <v>84</v>
      </c>
      <c r="C57" s="73"/>
      <c r="D57" s="22" t="s">
        <v>414</v>
      </c>
      <c r="E57" s="23"/>
      <c r="F57" s="23"/>
      <c r="G57" s="23"/>
      <c r="H57" s="23"/>
      <c r="I57" s="23"/>
      <c r="J57" s="23"/>
      <c r="K57" s="23"/>
      <c r="L57" s="23"/>
      <c r="M57" s="23"/>
      <c r="N57" s="23"/>
      <c r="O57" s="23"/>
      <c r="P57" s="23"/>
      <c r="Q57" s="23"/>
      <c r="R57" s="23"/>
      <c r="S57" s="24"/>
      <c r="T57" s="25"/>
      <c r="U57" s="38"/>
      <c r="V57" s="38"/>
      <c r="W57" s="28" t="s">
        <v>276</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276</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127</v>
      </c>
      <c r="B58" s="53" t="s">
        <v>415</v>
      </c>
      <c r="C58" s="53" t="s">
        <v>416</v>
      </c>
      <c r="D58" s="41" t="s">
        <v>417</v>
      </c>
      <c r="E58" s="32" t="s">
        <v>267</v>
      </c>
      <c r="F58" s="32" t="s">
        <v>149</v>
      </c>
      <c r="G58" s="32" t="s">
        <v>418</v>
      </c>
      <c r="H58" s="31" t="s">
        <v>162</v>
      </c>
      <c r="I58" s="32" t="s">
        <v>116</v>
      </c>
      <c r="J58" s="32"/>
      <c r="K58" s="32"/>
      <c r="L58" s="32"/>
      <c r="M58" s="32"/>
      <c r="N58" s="42">
        <f>O58+P58+S58</f>
        <v>348722.37</v>
      </c>
      <c r="O58" s="42">
        <v>26154.19</v>
      </c>
      <c r="P58" s="42">
        <v>26154.18</v>
      </c>
      <c r="Q58" s="74">
        <v>0</v>
      </c>
      <c r="R58" s="33">
        <v>0</v>
      </c>
      <c r="S58" s="33">
        <v>296414</v>
      </c>
      <c r="T58" s="34">
        <v>42916</v>
      </c>
      <c r="U58" s="35">
        <v>43008</v>
      </c>
      <c r="V58" s="35">
        <v>43100</v>
      </c>
      <c r="W58" s="36">
        <v>43646</v>
      </c>
      <c r="X58" s="114">
        <v>0</v>
      </c>
      <c r="Y58" s="114">
        <v>0</v>
      </c>
      <c r="Z58" s="114">
        <v>150000</v>
      </c>
      <c r="AA58" s="114">
        <f>S58-Z58</f>
        <v>146414</v>
      </c>
      <c r="AB58" s="114">
        <v>0</v>
      </c>
      <c r="AC58" s="114"/>
      <c r="AD58" s="139"/>
      <c r="AE58" s="144"/>
      <c r="AF58" s="145">
        <v>22</v>
      </c>
      <c r="AG58" s="129" t="s">
        <v>244</v>
      </c>
      <c r="AH58" s="129"/>
      <c r="AI58" s="141"/>
      <c r="AJ58" s="144"/>
      <c r="AK58" s="145"/>
      <c r="AL58" s="129"/>
      <c r="AM58" s="129"/>
      <c r="AN58" s="129"/>
      <c r="AO58" s="129"/>
      <c r="AP58" s="129" t="s">
        <v>217</v>
      </c>
      <c r="AQ58" s="129" t="s">
        <v>751</v>
      </c>
      <c r="AR58" s="129">
        <v>480</v>
      </c>
      <c r="AS58" s="129" t="s">
        <v>219</v>
      </c>
      <c r="AT58" s="129" t="s">
        <v>752</v>
      </c>
      <c r="AU58" s="129">
        <v>1</v>
      </c>
      <c r="AV58" s="144"/>
      <c r="AW58" s="144"/>
      <c r="AX58" s="144"/>
      <c r="AY58" s="129"/>
      <c r="AZ58" s="129"/>
      <c r="BA58" s="129"/>
      <c r="BB58" s="129"/>
      <c r="BC58" s="129"/>
      <c r="BD58" s="129"/>
      <c r="BE58" s="129"/>
      <c r="BF58" s="129"/>
      <c r="BG58" s="141"/>
      <c r="BH58" s="57" t="s">
        <v>872</v>
      </c>
      <c r="BI58" s="364" t="s">
        <v>942</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128</v>
      </c>
      <c r="B59" s="53" t="s">
        <v>419</v>
      </c>
      <c r="C59" s="53" t="s">
        <v>420</v>
      </c>
      <c r="D59" s="41" t="s">
        <v>421</v>
      </c>
      <c r="E59" s="32" t="s">
        <v>281</v>
      </c>
      <c r="F59" s="32" t="s">
        <v>149</v>
      </c>
      <c r="G59" s="32" t="s">
        <v>322</v>
      </c>
      <c r="H59" s="31" t="s">
        <v>162</v>
      </c>
      <c r="I59" s="32" t="s">
        <v>116</v>
      </c>
      <c r="J59" s="32"/>
      <c r="K59" s="32"/>
      <c r="L59" s="32"/>
      <c r="M59" s="32"/>
      <c r="N59" s="42">
        <f>O59+P59+S59</f>
        <v>134057.64705882352</v>
      </c>
      <c r="O59" s="42">
        <f>S59*15/85/2</f>
        <v>10054.323529411764</v>
      </c>
      <c r="P59" s="42">
        <f>O59</f>
        <v>10054.323529411764</v>
      </c>
      <c r="Q59" s="74">
        <v>0</v>
      </c>
      <c r="R59" s="33">
        <v>0</v>
      </c>
      <c r="S59" s="33">
        <v>113949</v>
      </c>
      <c r="T59" s="34">
        <v>42887</v>
      </c>
      <c r="U59" s="35">
        <v>42979</v>
      </c>
      <c r="V59" s="35">
        <v>43100</v>
      </c>
      <c r="W59" s="36">
        <v>43646</v>
      </c>
      <c r="X59" s="114">
        <v>0</v>
      </c>
      <c r="Y59" s="114">
        <v>0</v>
      </c>
      <c r="Z59" s="114">
        <v>100000</v>
      </c>
      <c r="AA59" s="114">
        <f>S59-Z59</f>
        <v>13949</v>
      </c>
      <c r="AB59" s="114">
        <v>0</v>
      </c>
      <c r="AC59" s="114"/>
      <c r="AD59" s="139"/>
      <c r="AE59" s="144"/>
      <c r="AF59" s="145">
        <v>22</v>
      </c>
      <c r="AG59" s="129" t="s">
        <v>244</v>
      </c>
      <c r="AH59" s="129"/>
      <c r="AI59" s="141"/>
      <c r="AJ59" s="144"/>
      <c r="AK59" s="145"/>
      <c r="AL59" s="129"/>
      <c r="AM59" s="129"/>
      <c r="AN59" s="129"/>
      <c r="AO59" s="129"/>
      <c r="AP59" s="129" t="s">
        <v>217</v>
      </c>
      <c r="AQ59" s="129" t="s">
        <v>751</v>
      </c>
      <c r="AR59" s="129">
        <v>344</v>
      </c>
      <c r="AS59" s="129" t="s">
        <v>219</v>
      </c>
      <c r="AT59" s="129" t="s">
        <v>752</v>
      </c>
      <c r="AU59" s="129">
        <v>1</v>
      </c>
      <c r="AV59" s="144"/>
      <c r="AW59" s="144"/>
      <c r="AX59" s="144"/>
      <c r="AY59" s="129"/>
      <c r="AZ59" s="129"/>
      <c r="BA59" s="129"/>
      <c r="BB59" s="129"/>
      <c r="BC59" s="129"/>
      <c r="BD59" s="129"/>
      <c r="BE59" s="129"/>
      <c r="BF59" s="129"/>
      <c r="BG59" s="141"/>
      <c r="BH59" s="57" t="s">
        <v>870</v>
      </c>
      <c r="BI59" s="364"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38.25" hidden="1" customHeight="1" x14ac:dyDescent="0.25">
      <c r="A60" s="53" t="s">
        <v>129</v>
      </c>
      <c r="B60" s="53" t="s">
        <v>422</v>
      </c>
      <c r="C60" s="53" t="s">
        <v>423</v>
      </c>
      <c r="D60" s="41" t="s">
        <v>424</v>
      </c>
      <c r="E60" s="32" t="s">
        <v>298</v>
      </c>
      <c r="F60" s="32" t="s">
        <v>149</v>
      </c>
      <c r="G60" s="32" t="s">
        <v>327</v>
      </c>
      <c r="H60" s="31" t="s">
        <v>162</v>
      </c>
      <c r="I60" s="32" t="s">
        <v>116</v>
      </c>
      <c r="J60" s="32"/>
      <c r="K60" s="32"/>
      <c r="L60" s="32"/>
      <c r="M60" s="32"/>
      <c r="N60" s="42">
        <f>O60+P60+S60</f>
        <v>394072</v>
      </c>
      <c r="O60" s="42">
        <v>29556</v>
      </c>
      <c r="P60" s="42">
        <v>29555</v>
      </c>
      <c r="Q60" s="33">
        <v>0</v>
      </c>
      <c r="R60" s="33">
        <v>0</v>
      </c>
      <c r="S60" s="33">
        <v>334961</v>
      </c>
      <c r="T60" s="34">
        <v>42917</v>
      </c>
      <c r="U60" s="35">
        <v>42979</v>
      </c>
      <c r="V60" s="35">
        <v>43100</v>
      </c>
      <c r="W60" s="36">
        <v>43890</v>
      </c>
      <c r="X60" s="114">
        <v>0</v>
      </c>
      <c r="Y60" s="114">
        <v>0</v>
      </c>
      <c r="Z60" s="114">
        <v>100000</v>
      </c>
      <c r="AA60" s="114">
        <f>S60-Z60</f>
        <v>234961</v>
      </c>
      <c r="AB60" s="114">
        <v>0</v>
      </c>
      <c r="AC60" s="114"/>
      <c r="AD60" s="139"/>
      <c r="AE60" s="144"/>
      <c r="AF60" s="145">
        <v>22</v>
      </c>
      <c r="AG60" s="129" t="s">
        <v>244</v>
      </c>
      <c r="AH60" s="129"/>
      <c r="AI60" s="141"/>
      <c r="AJ60" s="144"/>
      <c r="AK60" s="145"/>
      <c r="AL60" s="129"/>
      <c r="AM60" s="129"/>
      <c r="AN60" s="129"/>
      <c r="AO60" s="129"/>
      <c r="AP60" s="129" t="s">
        <v>217</v>
      </c>
      <c r="AQ60" s="161" t="s">
        <v>751</v>
      </c>
      <c r="AR60" s="118">
        <v>250</v>
      </c>
      <c r="AS60" s="129" t="s">
        <v>219</v>
      </c>
      <c r="AT60" s="161" t="s">
        <v>752</v>
      </c>
      <c r="AU60" s="129">
        <v>1</v>
      </c>
      <c r="AV60" s="129" t="s">
        <v>207</v>
      </c>
      <c r="AW60" s="161" t="s">
        <v>208</v>
      </c>
      <c r="AX60" s="129">
        <v>20</v>
      </c>
      <c r="AY60" s="144"/>
      <c r="AZ60" s="144"/>
      <c r="BA60" s="144"/>
      <c r="BB60" s="144"/>
      <c r="BC60" s="144"/>
      <c r="BD60" s="144"/>
      <c r="BE60" s="144"/>
      <c r="BF60" s="144"/>
      <c r="BG60" s="365"/>
      <c r="BH60" s="57" t="s">
        <v>873</v>
      </c>
      <c r="BI60" s="364"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130</v>
      </c>
      <c r="B61" s="53" t="s">
        <v>425</v>
      </c>
      <c r="C61" s="53" t="s">
        <v>426</v>
      </c>
      <c r="D61" s="41" t="s">
        <v>427</v>
      </c>
      <c r="E61" s="32" t="s">
        <v>273</v>
      </c>
      <c r="F61" s="32" t="s">
        <v>149</v>
      </c>
      <c r="G61" s="32" t="s">
        <v>291</v>
      </c>
      <c r="H61" s="31" t="s">
        <v>162</v>
      </c>
      <c r="I61" s="32" t="s">
        <v>116</v>
      </c>
      <c r="J61" s="32"/>
      <c r="K61" s="32"/>
      <c r="L61" s="32"/>
      <c r="M61" s="32"/>
      <c r="N61" s="42">
        <f>O61+P61+S61</f>
        <v>544762.36</v>
      </c>
      <c r="O61" s="42">
        <v>40857.18</v>
      </c>
      <c r="P61" s="42">
        <v>40857.18</v>
      </c>
      <c r="Q61" s="75">
        <v>0</v>
      </c>
      <c r="R61" s="33">
        <v>0</v>
      </c>
      <c r="S61" s="33">
        <v>463048</v>
      </c>
      <c r="T61" s="34">
        <v>42947</v>
      </c>
      <c r="U61" s="35">
        <v>43008</v>
      </c>
      <c r="V61" s="35">
        <v>43100</v>
      </c>
      <c r="W61" s="36">
        <v>44255</v>
      </c>
      <c r="X61" s="114">
        <v>0</v>
      </c>
      <c r="Y61" s="114">
        <v>0</v>
      </c>
      <c r="Z61" s="114">
        <v>150000</v>
      </c>
      <c r="AA61" s="114">
        <v>250000</v>
      </c>
      <c r="AB61" s="114">
        <f>S61-Z61-AA61</f>
        <v>63048</v>
      </c>
      <c r="AC61" s="114"/>
      <c r="AD61" s="139"/>
      <c r="AE61" s="144"/>
      <c r="AF61" s="145">
        <v>22</v>
      </c>
      <c r="AG61" s="129" t="s">
        <v>244</v>
      </c>
      <c r="AH61" s="129"/>
      <c r="AI61" s="141"/>
      <c r="AJ61" s="144"/>
      <c r="AK61" s="145"/>
      <c r="AL61" s="129"/>
      <c r="AM61" s="129"/>
      <c r="AN61" s="129"/>
      <c r="AO61" s="129"/>
      <c r="AP61" s="129" t="s">
        <v>217</v>
      </c>
      <c r="AQ61" s="129" t="s">
        <v>751</v>
      </c>
      <c r="AR61" s="118">
        <v>550</v>
      </c>
      <c r="AS61" s="129" t="s">
        <v>219</v>
      </c>
      <c r="AT61" s="129" t="s">
        <v>752</v>
      </c>
      <c r="AU61" s="129">
        <v>1</v>
      </c>
      <c r="AV61" s="144"/>
      <c r="AW61" s="144"/>
      <c r="AX61" s="144"/>
      <c r="AY61" s="129"/>
      <c r="AZ61" s="129"/>
      <c r="BA61" s="129"/>
      <c r="BB61" s="129"/>
      <c r="BC61" s="129"/>
      <c r="BD61" s="129"/>
      <c r="BE61" s="129"/>
      <c r="BF61" s="129"/>
      <c r="BG61" s="141"/>
      <c r="BH61" s="57" t="s">
        <v>871</v>
      </c>
      <c r="BI61" s="364"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93</v>
      </c>
      <c r="B62" s="73" t="s">
        <v>84</v>
      </c>
      <c r="C62" s="73"/>
      <c r="D62" s="22" t="s">
        <v>428</v>
      </c>
      <c r="E62" s="23"/>
      <c r="F62" s="23"/>
      <c r="G62" s="23"/>
      <c r="H62" s="23"/>
      <c r="I62" s="23"/>
      <c r="J62" s="23"/>
      <c r="K62" s="23"/>
      <c r="L62" s="23"/>
      <c r="M62" s="23"/>
      <c r="N62" s="23"/>
      <c r="O62" s="23"/>
      <c r="P62" s="23"/>
      <c r="Q62" s="23"/>
      <c r="R62" s="23"/>
      <c r="S62" s="24"/>
      <c r="T62" s="25"/>
      <c r="U62" s="38"/>
      <c r="V62" s="38"/>
      <c r="W62" s="28" t="s">
        <v>276</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276</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136</v>
      </c>
      <c r="B63" s="53" t="s">
        <v>429</v>
      </c>
      <c r="C63" s="53" t="s">
        <v>430</v>
      </c>
      <c r="D63" s="32" t="s">
        <v>431</v>
      </c>
      <c r="E63" s="32" t="s">
        <v>281</v>
      </c>
      <c r="F63" s="32" t="s">
        <v>149</v>
      </c>
      <c r="G63" s="76" t="s">
        <v>322</v>
      </c>
      <c r="H63" s="32" t="s">
        <v>161</v>
      </c>
      <c r="I63" s="32" t="s">
        <v>116</v>
      </c>
      <c r="J63" s="32"/>
      <c r="K63" s="32"/>
      <c r="L63" s="32"/>
      <c r="M63" s="32"/>
      <c r="N63" s="33">
        <f>O63+S63</f>
        <v>148515.76</v>
      </c>
      <c r="O63" s="33">
        <v>24397.759999999998</v>
      </c>
      <c r="P63" s="33">
        <v>0</v>
      </c>
      <c r="Q63" s="33">
        <v>0</v>
      </c>
      <c r="R63" s="33">
        <v>0</v>
      </c>
      <c r="S63" s="33">
        <v>124118</v>
      </c>
      <c r="T63" s="34">
        <v>42887</v>
      </c>
      <c r="U63" s="35">
        <v>42979</v>
      </c>
      <c r="V63" s="35">
        <v>43100</v>
      </c>
      <c r="W63" s="36">
        <v>43585</v>
      </c>
      <c r="X63" s="114">
        <v>0</v>
      </c>
      <c r="Y63" s="114">
        <v>0</v>
      </c>
      <c r="Z63" s="114">
        <v>100000</v>
      </c>
      <c r="AA63" s="114">
        <f>S63-Z63</f>
        <v>24118</v>
      </c>
      <c r="AB63" s="114">
        <v>0</v>
      </c>
      <c r="AC63" s="114"/>
      <c r="AD63" s="139"/>
      <c r="AE63" s="144"/>
      <c r="AF63" s="145">
        <v>24</v>
      </c>
      <c r="AG63" s="129" t="s">
        <v>245</v>
      </c>
      <c r="AH63" s="129"/>
      <c r="AI63" s="141"/>
      <c r="AJ63" s="144"/>
      <c r="AK63" s="145"/>
      <c r="AL63" s="129"/>
      <c r="AM63" s="129"/>
      <c r="AN63" s="129"/>
      <c r="AO63" s="129"/>
      <c r="AP63" s="129" t="s">
        <v>218</v>
      </c>
      <c r="AQ63" s="129" t="s">
        <v>753</v>
      </c>
      <c r="AR63" s="116">
        <v>1</v>
      </c>
      <c r="AS63" s="129" t="s">
        <v>217</v>
      </c>
      <c r="AT63" s="129" t="s">
        <v>751</v>
      </c>
      <c r="AU63" s="118">
        <v>342</v>
      </c>
      <c r="AV63" s="129"/>
      <c r="AW63" s="129"/>
      <c r="AX63" s="118"/>
      <c r="AY63" s="129"/>
      <c r="AZ63" s="129"/>
      <c r="BA63" s="129"/>
      <c r="BB63" s="129"/>
      <c r="BC63" s="129"/>
      <c r="BD63" s="129"/>
      <c r="BE63" s="129"/>
      <c r="BF63" s="129"/>
      <c r="BG63" s="141"/>
      <c r="BH63" s="57" t="s">
        <v>875</v>
      </c>
      <c r="BI63" s="364" t="s">
        <v>942</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138</v>
      </c>
      <c r="B64" s="53" t="s">
        <v>432</v>
      </c>
      <c r="C64" s="53" t="s">
        <v>433</v>
      </c>
      <c r="D64" s="32" t="s">
        <v>434</v>
      </c>
      <c r="E64" s="32" t="s">
        <v>298</v>
      </c>
      <c r="F64" s="32" t="s">
        <v>149</v>
      </c>
      <c r="G64" s="32" t="s">
        <v>327</v>
      </c>
      <c r="H64" s="32" t="s">
        <v>161</v>
      </c>
      <c r="I64" s="32" t="s">
        <v>116</v>
      </c>
      <c r="J64" s="32"/>
      <c r="K64" s="32"/>
      <c r="L64" s="32"/>
      <c r="M64" s="32"/>
      <c r="N64" s="33">
        <f>O64+S64</f>
        <v>181044</v>
      </c>
      <c r="O64" s="33">
        <v>27157</v>
      </c>
      <c r="P64" s="33">
        <v>0</v>
      </c>
      <c r="Q64" s="33">
        <v>0</v>
      </c>
      <c r="R64" s="33">
        <v>0</v>
      </c>
      <c r="S64" s="33">
        <v>153887</v>
      </c>
      <c r="T64" s="34">
        <v>42887</v>
      </c>
      <c r="U64" s="35">
        <v>43009</v>
      </c>
      <c r="V64" s="35">
        <v>43100</v>
      </c>
      <c r="W64" s="36">
        <v>43585</v>
      </c>
      <c r="X64" s="114">
        <v>0</v>
      </c>
      <c r="Y64" s="114">
        <v>0</v>
      </c>
      <c r="Z64" s="114">
        <v>100000</v>
      </c>
      <c r="AA64" s="114">
        <v>53887</v>
      </c>
      <c r="AB64" s="114">
        <v>0</v>
      </c>
      <c r="AC64" s="114"/>
      <c r="AD64" s="139"/>
      <c r="AE64" s="144"/>
      <c r="AF64" s="145">
        <v>24</v>
      </c>
      <c r="AG64" s="129" t="s">
        <v>245</v>
      </c>
      <c r="AH64" s="129"/>
      <c r="AI64" s="141"/>
      <c r="AJ64" s="144"/>
      <c r="AK64" s="145"/>
      <c r="AL64" s="129"/>
      <c r="AM64" s="129"/>
      <c r="AN64" s="129"/>
      <c r="AO64" s="129"/>
      <c r="AP64" s="129" t="s">
        <v>218</v>
      </c>
      <c r="AQ64" s="129" t="s">
        <v>753</v>
      </c>
      <c r="AR64" s="129">
        <v>1</v>
      </c>
      <c r="AS64" s="129" t="s">
        <v>217</v>
      </c>
      <c r="AT64" s="129" t="s">
        <v>751</v>
      </c>
      <c r="AU64" s="118">
        <v>269</v>
      </c>
      <c r="AV64" s="129"/>
      <c r="AW64" s="129"/>
      <c r="AX64" s="118"/>
      <c r="AY64" s="129"/>
      <c r="AZ64" s="129"/>
      <c r="BA64" s="129"/>
      <c r="BB64" s="129"/>
      <c r="BC64" s="129"/>
      <c r="BD64" s="129"/>
      <c r="BE64" s="129"/>
      <c r="BF64" s="129"/>
      <c r="BG64" s="141"/>
      <c r="BH64" s="57" t="s">
        <v>876</v>
      </c>
      <c r="BI64" s="364" t="s">
        <v>942</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139</v>
      </c>
      <c r="B65" s="53" t="s">
        <v>435</v>
      </c>
      <c r="C65" s="53" t="s">
        <v>436</v>
      </c>
      <c r="D65" s="32" t="s">
        <v>437</v>
      </c>
      <c r="E65" s="32" t="s">
        <v>273</v>
      </c>
      <c r="F65" s="32" t="s">
        <v>149</v>
      </c>
      <c r="G65" s="32" t="s">
        <v>291</v>
      </c>
      <c r="H65" s="32" t="s">
        <v>161</v>
      </c>
      <c r="I65" s="32" t="s">
        <v>116</v>
      </c>
      <c r="J65" s="32"/>
      <c r="K65" s="32"/>
      <c r="L65" s="32"/>
      <c r="M65" s="32"/>
      <c r="N65" s="33">
        <f>O65+S65</f>
        <v>250274.11</v>
      </c>
      <c r="O65" s="33">
        <v>37541.11</v>
      </c>
      <c r="P65" s="33">
        <v>0</v>
      </c>
      <c r="Q65" s="33">
        <v>0</v>
      </c>
      <c r="R65" s="33">
        <v>0</v>
      </c>
      <c r="S65" s="33">
        <v>212733</v>
      </c>
      <c r="T65" s="34">
        <v>42887</v>
      </c>
      <c r="U65" s="35">
        <v>43098</v>
      </c>
      <c r="V65" s="35">
        <v>43190</v>
      </c>
      <c r="W65" s="36">
        <v>43889</v>
      </c>
      <c r="X65" s="114">
        <v>0</v>
      </c>
      <c r="Y65" s="114">
        <v>0</v>
      </c>
      <c r="Z65" s="114">
        <v>88000</v>
      </c>
      <c r="AA65" s="114">
        <v>100000</v>
      </c>
      <c r="AB65" s="114">
        <v>24733</v>
      </c>
      <c r="AC65" s="114"/>
      <c r="AD65" s="139"/>
      <c r="AE65" s="144"/>
      <c r="AF65" s="145">
        <v>24</v>
      </c>
      <c r="AG65" s="129" t="s">
        <v>245</v>
      </c>
      <c r="AH65" s="129"/>
      <c r="AI65" s="141"/>
      <c r="AJ65" s="144"/>
      <c r="AK65" s="145"/>
      <c r="AL65" s="129"/>
      <c r="AM65" s="129"/>
      <c r="AN65" s="129"/>
      <c r="AO65" s="129"/>
      <c r="AP65" s="129" t="s">
        <v>218</v>
      </c>
      <c r="AQ65" s="129" t="s">
        <v>753</v>
      </c>
      <c r="AR65" s="129">
        <v>1</v>
      </c>
      <c r="AS65" s="129" t="s">
        <v>217</v>
      </c>
      <c r="AT65" s="129" t="s">
        <v>751</v>
      </c>
      <c r="AU65" s="118">
        <v>1000</v>
      </c>
      <c r="AV65" s="129"/>
      <c r="AW65" s="129"/>
      <c r="AX65" s="118"/>
      <c r="AY65" s="129"/>
      <c r="AZ65" s="129"/>
      <c r="BA65" s="129"/>
      <c r="BB65" s="129"/>
      <c r="BC65" s="129"/>
      <c r="BD65" s="129"/>
      <c r="BE65" s="129"/>
      <c r="BF65" s="129"/>
      <c r="BG65" s="141"/>
      <c r="BH65" s="57" t="s">
        <v>877</v>
      </c>
      <c r="BI65" s="364" t="s">
        <v>942</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140</v>
      </c>
      <c r="B66" s="53" t="s">
        <v>438</v>
      </c>
      <c r="C66" s="53" t="s">
        <v>439</v>
      </c>
      <c r="D66" s="32" t="s">
        <v>440</v>
      </c>
      <c r="E66" s="32" t="s">
        <v>441</v>
      </c>
      <c r="F66" s="32" t="s">
        <v>149</v>
      </c>
      <c r="G66" s="32" t="s">
        <v>418</v>
      </c>
      <c r="H66" s="32" t="s">
        <v>161</v>
      </c>
      <c r="I66" s="32" t="s">
        <v>116</v>
      </c>
      <c r="J66" s="32"/>
      <c r="K66" s="32"/>
      <c r="L66" s="32"/>
      <c r="M66" s="32"/>
      <c r="N66" s="33">
        <f>O66+S66</f>
        <v>92842.82</v>
      </c>
      <c r="O66" s="33">
        <v>28431.82</v>
      </c>
      <c r="P66" s="33">
        <v>0</v>
      </c>
      <c r="Q66" s="33">
        <v>0</v>
      </c>
      <c r="R66" s="33">
        <v>0</v>
      </c>
      <c r="S66" s="33">
        <v>64411</v>
      </c>
      <c r="T66" s="34">
        <v>42887</v>
      </c>
      <c r="U66" s="35">
        <v>42948</v>
      </c>
      <c r="V66" s="35">
        <v>43100</v>
      </c>
      <c r="W66" s="36">
        <v>43585</v>
      </c>
      <c r="X66" s="114">
        <v>0</v>
      </c>
      <c r="Y66" s="114">
        <v>0</v>
      </c>
      <c r="Z66" s="114">
        <v>42000</v>
      </c>
      <c r="AA66" s="114">
        <v>22411</v>
      </c>
      <c r="AB66" s="114">
        <v>0</v>
      </c>
      <c r="AC66" s="114"/>
      <c r="AD66" s="139"/>
      <c r="AE66" s="144"/>
      <c r="AF66" s="145">
        <v>24</v>
      </c>
      <c r="AG66" s="129" t="s">
        <v>245</v>
      </c>
      <c r="AH66" s="129"/>
      <c r="AI66" s="141"/>
      <c r="AJ66" s="144"/>
      <c r="AK66" s="145"/>
      <c r="AL66" s="129"/>
      <c r="AM66" s="129"/>
      <c r="AN66" s="129"/>
      <c r="AO66" s="129"/>
      <c r="AP66" s="129" t="s">
        <v>218</v>
      </c>
      <c r="AQ66" s="129" t="s">
        <v>753</v>
      </c>
      <c r="AR66" s="129">
        <v>1</v>
      </c>
      <c r="AS66" s="129" t="s">
        <v>217</v>
      </c>
      <c r="AT66" s="129" t="s">
        <v>751</v>
      </c>
      <c r="AU66" s="118">
        <v>60</v>
      </c>
      <c r="AV66" s="129"/>
      <c r="AW66" s="129"/>
      <c r="AX66" s="118"/>
      <c r="AY66" s="129"/>
      <c r="AZ66" s="129"/>
      <c r="BA66" s="129"/>
      <c r="BB66" s="129"/>
      <c r="BC66" s="129"/>
      <c r="BD66" s="129"/>
      <c r="BE66" s="129"/>
      <c r="BF66" s="129"/>
      <c r="BG66" s="141"/>
      <c r="BH66" s="57" t="s">
        <v>874</v>
      </c>
      <c r="BI66" s="364" t="s">
        <v>942</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hidden="1" customHeight="1" x14ac:dyDescent="0.25">
      <c r="A67" s="20" t="s">
        <v>94</v>
      </c>
      <c r="B67" s="21" t="s">
        <v>84</v>
      </c>
      <c r="C67" s="21"/>
      <c r="D67" s="22" t="s">
        <v>442</v>
      </c>
      <c r="E67" s="23"/>
      <c r="F67" s="23"/>
      <c r="G67" s="23"/>
      <c r="H67" s="23"/>
      <c r="I67" s="23"/>
      <c r="J67" s="23"/>
      <c r="K67" s="23"/>
      <c r="L67" s="23"/>
      <c r="M67" s="23"/>
      <c r="N67" s="23"/>
      <c r="O67" s="23"/>
      <c r="P67" s="23"/>
      <c r="Q67" s="23"/>
      <c r="R67" s="23"/>
      <c r="S67" s="24"/>
      <c r="T67" s="25"/>
      <c r="U67" s="38"/>
      <c r="V67" s="38"/>
      <c r="W67" s="28" t="s">
        <v>276</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hidden="1" customHeight="1" x14ac:dyDescent="0.25">
      <c r="A68" s="53" t="s">
        <v>142</v>
      </c>
      <c r="B68" s="53" t="s">
        <v>443</v>
      </c>
      <c r="C68" s="53" t="s">
        <v>444</v>
      </c>
      <c r="D68" s="77" t="s">
        <v>445</v>
      </c>
      <c r="E68" s="31" t="s">
        <v>267</v>
      </c>
      <c r="F68" s="32" t="s">
        <v>149</v>
      </c>
      <c r="G68" s="32" t="s">
        <v>418</v>
      </c>
      <c r="H68" s="32" t="s">
        <v>150</v>
      </c>
      <c r="I68" s="32" t="s">
        <v>116</v>
      </c>
      <c r="J68" s="32"/>
      <c r="K68" s="32"/>
      <c r="L68" s="32"/>
      <c r="M68" s="32"/>
      <c r="N68" s="33">
        <f>SUM(O68:S68)</f>
        <v>809630.41999999993</v>
      </c>
      <c r="O68" s="33">
        <v>553430.44999999995</v>
      </c>
      <c r="P68" s="33">
        <v>20772.97</v>
      </c>
      <c r="Q68" s="33"/>
      <c r="R68" s="33"/>
      <c r="S68" s="33">
        <v>235427</v>
      </c>
      <c r="T68" s="34">
        <v>43009</v>
      </c>
      <c r="U68" s="35">
        <v>43070</v>
      </c>
      <c r="V68" s="35">
        <v>43190</v>
      </c>
      <c r="W68" s="36">
        <v>43799</v>
      </c>
      <c r="X68" s="114">
        <v>0</v>
      </c>
      <c r="Y68" s="114">
        <v>0</v>
      </c>
      <c r="Z68" s="114">
        <v>135427</v>
      </c>
      <c r="AA68" s="114">
        <f>S68-Z68</f>
        <v>100000</v>
      </c>
      <c r="AB68" s="114">
        <v>0</v>
      </c>
      <c r="AC68" s="114"/>
      <c r="AD68" s="139"/>
      <c r="AE68" s="115"/>
      <c r="AF68" s="119">
        <v>23</v>
      </c>
      <c r="AG68" s="129" t="s">
        <v>754</v>
      </c>
      <c r="AH68" s="120"/>
      <c r="AI68" s="135"/>
      <c r="AJ68" s="136"/>
      <c r="AK68" s="119"/>
      <c r="AL68" s="120"/>
      <c r="AM68" s="120"/>
      <c r="AN68" s="120"/>
      <c r="AO68" s="120"/>
      <c r="AP68" s="120" t="s">
        <v>217</v>
      </c>
      <c r="AQ68" s="162" t="s">
        <v>751</v>
      </c>
      <c r="AR68" s="120">
        <v>261</v>
      </c>
      <c r="AS68" s="120" t="s">
        <v>207</v>
      </c>
      <c r="AT68" s="140" t="s">
        <v>208</v>
      </c>
      <c r="AU68" s="120">
        <v>100</v>
      </c>
      <c r="AV68" s="120" t="s">
        <v>209</v>
      </c>
      <c r="AW68" s="129" t="s">
        <v>210</v>
      </c>
      <c r="AX68" s="120">
        <v>1</v>
      </c>
      <c r="AY68" s="115"/>
      <c r="AZ68" s="115"/>
      <c r="BA68" s="115"/>
      <c r="BB68" s="115"/>
      <c r="BC68" s="115"/>
      <c r="BD68" s="115"/>
      <c r="BE68" s="115"/>
      <c r="BF68" s="115"/>
      <c r="BG68" s="366"/>
      <c r="BH68" s="57" t="s">
        <v>868</v>
      </c>
      <c r="BI68" s="364" t="s">
        <v>942</v>
      </c>
      <c r="BJ68" s="122"/>
      <c r="BK68" s="122"/>
      <c r="BL68" s="122"/>
      <c r="BM68" s="122"/>
      <c r="BN68" s="122"/>
    </row>
    <row r="69" spans="1:150" ht="41.25" hidden="1" customHeight="1" x14ac:dyDescent="0.25">
      <c r="A69" s="53" t="s">
        <v>143</v>
      </c>
      <c r="B69" s="53" t="s">
        <v>446</v>
      </c>
      <c r="C69" s="53" t="s">
        <v>447</v>
      </c>
      <c r="D69" s="77" t="s">
        <v>448</v>
      </c>
      <c r="E69" s="31" t="s">
        <v>298</v>
      </c>
      <c r="F69" s="32" t="s">
        <v>149</v>
      </c>
      <c r="G69" s="32" t="s">
        <v>400</v>
      </c>
      <c r="H69" s="32" t="s">
        <v>150</v>
      </c>
      <c r="I69" s="32" t="s">
        <v>116</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754</v>
      </c>
      <c r="AH69" s="120"/>
      <c r="AI69" s="135"/>
      <c r="AJ69" s="136"/>
      <c r="AK69" s="119"/>
      <c r="AL69" s="120"/>
      <c r="AM69" s="120"/>
      <c r="AN69" s="120"/>
      <c r="AO69" s="120"/>
      <c r="AP69" s="120" t="s">
        <v>217</v>
      </c>
      <c r="AQ69" s="162" t="s">
        <v>751</v>
      </c>
      <c r="AR69" s="120">
        <v>34</v>
      </c>
      <c r="AS69" s="120" t="s">
        <v>209</v>
      </c>
      <c r="AT69" s="129" t="s">
        <v>210</v>
      </c>
      <c r="AU69" s="120">
        <v>1</v>
      </c>
      <c r="AV69" s="118" t="s">
        <v>211</v>
      </c>
      <c r="AW69" s="118" t="s">
        <v>212</v>
      </c>
      <c r="AX69" s="118">
        <v>2</v>
      </c>
      <c r="AY69" s="118"/>
      <c r="AZ69" s="118"/>
      <c r="BA69" s="118"/>
      <c r="BB69" s="118"/>
      <c r="BC69" s="118"/>
      <c r="BD69" s="118"/>
      <c r="BE69" s="118"/>
      <c r="BF69" s="118"/>
      <c r="BG69" s="367"/>
      <c r="BH69" s="57" t="s">
        <v>869</v>
      </c>
      <c r="BI69" s="364" t="s">
        <v>942</v>
      </c>
      <c r="BJ69" s="122"/>
      <c r="BK69" s="122"/>
      <c r="BL69" s="122"/>
      <c r="BM69" s="122"/>
      <c r="BN69" s="122"/>
    </row>
    <row r="70" spans="1:150" ht="44.25" hidden="1" customHeight="1" x14ac:dyDescent="0.25">
      <c r="A70" s="53" t="s">
        <v>449</v>
      </c>
      <c r="B70" s="53" t="s">
        <v>450</v>
      </c>
      <c r="C70" s="53" t="s">
        <v>451</v>
      </c>
      <c r="D70" s="77" t="s">
        <v>452</v>
      </c>
      <c r="E70" s="31" t="s">
        <v>273</v>
      </c>
      <c r="F70" s="32" t="s">
        <v>149</v>
      </c>
      <c r="G70" s="32" t="s">
        <v>291</v>
      </c>
      <c r="H70" s="32" t="s">
        <v>150</v>
      </c>
      <c r="I70" s="32" t="s">
        <v>116</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754</v>
      </c>
      <c r="AH70" s="120"/>
      <c r="AI70" s="135"/>
      <c r="AJ70" s="136"/>
      <c r="AK70" s="119"/>
      <c r="AL70" s="120"/>
      <c r="AM70" s="120"/>
      <c r="AN70" s="120"/>
      <c r="AO70" s="120"/>
      <c r="AP70" s="120" t="s">
        <v>217</v>
      </c>
      <c r="AQ70" s="162" t="s">
        <v>751</v>
      </c>
      <c r="AR70" s="120">
        <v>245</v>
      </c>
      <c r="AS70" s="120" t="s">
        <v>209</v>
      </c>
      <c r="AT70" s="129" t="s">
        <v>210</v>
      </c>
      <c r="AU70" s="120">
        <v>1</v>
      </c>
      <c r="AV70" s="118" t="s">
        <v>211</v>
      </c>
      <c r="AW70" s="118" t="s">
        <v>212</v>
      </c>
      <c r="AX70" s="118">
        <v>6</v>
      </c>
      <c r="AY70" s="118"/>
      <c r="AZ70" s="118"/>
      <c r="BA70" s="118"/>
      <c r="BB70" s="118"/>
      <c r="BC70" s="118"/>
      <c r="BD70" s="118"/>
      <c r="BE70" s="118"/>
      <c r="BF70" s="118"/>
      <c r="BG70" s="367"/>
      <c r="BH70" s="57" t="s">
        <v>867</v>
      </c>
      <c r="BI70" s="364" t="s">
        <v>942</v>
      </c>
      <c r="BJ70" s="122"/>
      <c r="BK70" s="122"/>
      <c r="BL70" s="122"/>
      <c r="BM70" s="122"/>
      <c r="BN70" s="122"/>
    </row>
    <row r="71" spans="1:150" s="165" customFormat="1" ht="24.75" hidden="1" customHeight="1" thickBot="1" x14ac:dyDescent="0.3">
      <c r="A71" s="78" t="s">
        <v>453</v>
      </c>
      <c r="B71" s="79" t="s">
        <v>84</v>
      </c>
      <c r="C71" s="79"/>
      <c r="D71" s="79" t="s">
        <v>454</v>
      </c>
      <c r="E71" s="80"/>
      <c r="F71" s="80"/>
      <c r="G71" s="80"/>
      <c r="H71" s="80"/>
      <c r="I71" s="80"/>
      <c r="J71" s="80"/>
      <c r="K71" s="80"/>
      <c r="L71" s="80"/>
      <c r="M71" s="80"/>
      <c r="N71" s="80"/>
      <c r="O71" s="80"/>
      <c r="P71" s="80"/>
      <c r="Q71" s="80"/>
      <c r="R71" s="80"/>
      <c r="S71" s="80"/>
      <c r="T71" s="81"/>
      <c r="U71" s="82"/>
      <c r="V71" s="82"/>
      <c r="W71" s="83" t="s">
        <v>276</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276</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95</v>
      </c>
      <c r="B72" s="21" t="s">
        <v>84</v>
      </c>
      <c r="C72" s="21"/>
      <c r="D72" s="22" t="s">
        <v>455</v>
      </c>
      <c r="E72" s="23"/>
      <c r="F72" s="23"/>
      <c r="G72" s="23"/>
      <c r="H72" s="23"/>
      <c r="I72" s="23"/>
      <c r="J72" s="23"/>
      <c r="K72" s="23"/>
      <c r="L72" s="23"/>
      <c r="M72" s="23"/>
      <c r="N72" s="23"/>
      <c r="O72" s="23"/>
      <c r="P72" s="23"/>
      <c r="Q72" s="23"/>
      <c r="R72" s="23"/>
      <c r="S72" s="24"/>
      <c r="T72" s="25"/>
      <c r="U72" s="38"/>
      <c r="V72" s="38"/>
      <c r="W72" s="28" t="s">
        <v>276</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276</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145</v>
      </c>
      <c r="B73" s="29" t="s">
        <v>456</v>
      </c>
      <c r="C73" s="29" t="s">
        <v>457</v>
      </c>
      <c r="D73" s="30" t="s">
        <v>458</v>
      </c>
      <c r="E73" s="31" t="s">
        <v>281</v>
      </c>
      <c r="F73" s="32" t="s">
        <v>163</v>
      </c>
      <c r="G73" s="32" t="s">
        <v>459</v>
      </c>
      <c r="H73" s="84" t="s">
        <v>164</v>
      </c>
      <c r="I73" s="32" t="s">
        <v>116</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257</v>
      </c>
      <c r="AH73" s="120"/>
      <c r="AI73" s="135"/>
      <c r="AJ73" s="136"/>
      <c r="AK73" s="119"/>
      <c r="AL73" s="120"/>
      <c r="AM73" s="120"/>
      <c r="AN73" s="120"/>
      <c r="AO73" s="120"/>
      <c r="AP73" s="120" t="s">
        <v>220</v>
      </c>
      <c r="AQ73" s="129" t="s">
        <v>755</v>
      </c>
      <c r="AR73" s="117">
        <v>431</v>
      </c>
      <c r="AS73" s="129"/>
      <c r="AT73" s="129"/>
      <c r="AU73" s="120"/>
      <c r="AV73" s="120"/>
      <c r="AW73" s="129"/>
      <c r="AX73" s="120"/>
      <c r="AY73" s="120"/>
      <c r="AZ73" s="120"/>
      <c r="BA73" s="120"/>
      <c r="BB73" s="120"/>
      <c r="BC73" s="120"/>
      <c r="BD73" s="120"/>
      <c r="BE73" s="120"/>
      <c r="BF73" s="120"/>
      <c r="BG73" s="135"/>
      <c r="BH73" s="57" t="s">
        <v>862</v>
      </c>
      <c r="BI73" s="364" t="s">
        <v>942</v>
      </c>
    </row>
    <row r="74" spans="1:150" ht="25.5" hidden="1" customHeight="1" x14ac:dyDescent="0.25">
      <c r="A74" s="29" t="s">
        <v>460</v>
      </c>
      <c r="B74" s="29" t="s">
        <v>461</v>
      </c>
      <c r="C74" s="29" t="s">
        <v>462</v>
      </c>
      <c r="D74" s="30" t="s">
        <v>463</v>
      </c>
      <c r="E74" s="31" t="s">
        <v>464</v>
      </c>
      <c r="F74" s="32" t="s">
        <v>163</v>
      </c>
      <c r="G74" s="32" t="s">
        <v>400</v>
      </c>
      <c r="H74" s="84" t="s">
        <v>164</v>
      </c>
      <c r="I74" s="32" t="s">
        <v>116</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257</v>
      </c>
      <c r="AH74" s="120"/>
      <c r="AI74" s="135"/>
      <c r="AJ74" s="136"/>
      <c r="AK74" s="119"/>
      <c r="AL74" s="120"/>
      <c r="AM74" s="120"/>
      <c r="AN74" s="120"/>
      <c r="AP74" s="120" t="s">
        <v>220</v>
      </c>
      <c r="AQ74" s="129" t="s">
        <v>755</v>
      </c>
      <c r="AR74" s="129">
        <v>1177</v>
      </c>
      <c r="AS74" s="129" t="s">
        <v>222</v>
      </c>
      <c r="AT74" s="129" t="s">
        <v>223</v>
      </c>
      <c r="AU74" s="129">
        <v>1</v>
      </c>
      <c r="AV74" s="120"/>
      <c r="AW74" s="129"/>
      <c r="AX74" s="120"/>
      <c r="AY74" s="120"/>
      <c r="AZ74" s="120"/>
      <c r="BA74" s="120"/>
      <c r="BB74" s="120"/>
      <c r="BC74" s="120"/>
      <c r="BD74" s="120"/>
      <c r="BE74" s="120"/>
      <c r="BF74" s="120"/>
      <c r="BG74" s="135"/>
      <c r="BH74" s="57" t="s">
        <v>860</v>
      </c>
      <c r="BI74" s="364" t="s">
        <v>942</v>
      </c>
    </row>
    <row r="75" spans="1:150" ht="25.5" hidden="1" customHeight="1" x14ac:dyDescent="0.25">
      <c r="A75" s="29" t="s">
        <v>465</v>
      </c>
      <c r="B75" s="29" t="s">
        <v>466</v>
      </c>
      <c r="C75" s="29" t="s">
        <v>467</v>
      </c>
      <c r="D75" s="30" t="s">
        <v>468</v>
      </c>
      <c r="E75" s="31" t="s">
        <v>469</v>
      </c>
      <c r="F75" s="32" t="s">
        <v>163</v>
      </c>
      <c r="G75" s="32" t="s">
        <v>470</v>
      </c>
      <c r="H75" s="84" t="s">
        <v>164</v>
      </c>
      <c r="I75" s="32" t="s">
        <v>116</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257</v>
      </c>
      <c r="AH75" s="120"/>
      <c r="AI75" s="135"/>
      <c r="AJ75" s="136"/>
      <c r="AK75" s="119"/>
      <c r="AL75" s="120"/>
      <c r="AM75" s="120"/>
      <c r="AN75" s="120"/>
      <c r="AO75" s="120"/>
      <c r="AP75" s="120" t="s">
        <v>220</v>
      </c>
      <c r="AQ75" s="129" t="s">
        <v>221</v>
      </c>
      <c r="AR75" s="120">
        <v>1615</v>
      </c>
      <c r="AS75" s="120"/>
      <c r="AT75" s="129"/>
      <c r="AU75" s="120"/>
      <c r="AV75" s="120"/>
      <c r="AW75" s="129"/>
      <c r="AX75" s="120"/>
      <c r="AY75" s="120"/>
      <c r="AZ75" s="120"/>
      <c r="BA75" s="120"/>
      <c r="BB75" s="120"/>
      <c r="BC75" s="120"/>
      <c r="BD75" s="120"/>
      <c r="BE75" s="120"/>
      <c r="BF75" s="120"/>
      <c r="BG75" s="135"/>
      <c r="BH75" s="57" t="s">
        <v>859</v>
      </c>
      <c r="BI75" s="364" t="s">
        <v>942</v>
      </c>
    </row>
    <row r="76" spans="1:150" ht="25.5" hidden="1" customHeight="1" x14ac:dyDescent="0.25">
      <c r="A76" s="29" t="s">
        <v>471</v>
      </c>
      <c r="B76" s="29" t="s">
        <v>472</v>
      </c>
      <c r="C76" s="29" t="s">
        <v>473</v>
      </c>
      <c r="D76" s="30" t="s">
        <v>474</v>
      </c>
      <c r="E76" s="31" t="s">
        <v>475</v>
      </c>
      <c r="F76" s="32" t="s">
        <v>163</v>
      </c>
      <c r="G76" s="32" t="s">
        <v>476</v>
      </c>
      <c r="H76" s="84" t="s">
        <v>164</v>
      </c>
      <c r="I76" s="32" t="s">
        <v>116</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257</v>
      </c>
      <c r="AI76" s="135"/>
      <c r="AJ76" s="136"/>
      <c r="AK76" s="119"/>
      <c r="AL76" s="120"/>
      <c r="AM76" s="120"/>
      <c r="AN76" s="120"/>
      <c r="AO76" s="120"/>
      <c r="AP76" s="129" t="s">
        <v>220</v>
      </c>
      <c r="AQ76" s="129" t="s">
        <v>756</v>
      </c>
      <c r="AR76" s="120">
        <v>1024</v>
      </c>
      <c r="AS76" s="136"/>
      <c r="AT76" s="129"/>
      <c r="AU76" s="120"/>
      <c r="AV76" s="120"/>
      <c r="AW76" s="129"/>
      <c r="AX76" s="120"/>
      <c r="AY76" s="120"/>
      <c r="AZ76" s="120"/>
      <c r="BA76" s="120"/>
      <c r="BB76" s="120"/>
      <c r="BC76" s="120"/>
      <c r="BD76" s="120"/>
      <c r="BE76" s="120"/>
      <c r="BF76" s="120"/>
      <c r="BG76" s="135"/>
      <c r="BH76" s="57" t="s">
        <v>861</v>
      </c>
      <c r="BI76" s="364" t="s">
        <v>942</v>
      </c>
    </row>
    <row r="77" spans="1:150" s="113" customFormat="1" ht="25.5" hidden="1" customHeight="1" x14ac:dyDescent="0.25">
      <c r="A77" s="20" t="s">
        <v>96</v>
      </c>
      <c r="B77" s="21" t="s">
        <v>84</v>
      </c>
      <c r="C77" s="21"/>
      <c r="D77" s="22" t="s">
        <v>477</v>
      </c>
      <c r="E77" s="23"/>
      <c r="F77" s="23"/>
      <c r="G77" s="23"/>
      <c r="H77" s="23"/>
      <c r="I77" s="23"/>
      <c r="J77" s="23"/>
      <c r="K77" s="23"/>
      <c r="L77" s="23"/>
      <c r="M77" s="23"/>
      <c r="N77" s="23"/>
      <c r="O77" s="23"/>
      <c r="P77" s="23"/>
      <c r="Q77" s="23"/>
      <c r="R77" s="23"/>
      <c r="S77" s="24"/>
      <c r="T77" s="25"/>
      <c r="U77" s="38"/>
      <c r="V77" s="38"/>
      <c r="W77" s="28" t="s">
        <v>276</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276</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478</v>
      </c>
      <c r="B78" s="29" t="s">
        <v>479</v>
      </c>
      <c r="C78" s="29" t="s">
        <v>480</v>
      </c>
      <c r="D78" s="30" t="s">
        <v>481</v>
      </c>
      <c r="E78" s="31" t="s">
        <v>482</v>
      </c>
      <c r="F78" s="32" t="s">
        <v>163</v>
      </c>
      <c r="G78" s="32" t="s">
        <v>400</v>
      </c>
      <c r="H78" s="84" t="s">
        <v>483</v>
      </c>
      <c r="I78" s="32" t="s">
        <v>116</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257</v>
      </c>
      <c r="AH78" s="136"/>
      <c r="AI78" s="120"/>
      <c r="AJ78" s="136"/>
      <c r="AK78" s="120"/>
      <c r="AL78" s="120"/>
      <c r="AM78" s="120"/>
      <c r="AN78" s="120"/>
      <c r="AO78" s="120"/>
      <c r="AP78" s="129" t="s">
        <v>237</v>
      </c>
      <c r="AQ78" s="129" t="s">
        <v>757</v>
      </c>
      <c r="AR78" s="120">
        <v>28</v>
      </c>
      <c r="AS78" s="136"/>
      <c r="AT78" s="129"/>
      <c r="AU78" s="120"/>
      <c r="AV78" s="120"/>
      <c r="AW78" s="129"/>
      <c r="AX78" s="120"/>
      <c r="AY78" s="120"/>
      <c r="AZ78" s="120"/>
      <c r="BA78" s="120"/>
      <c r="BB78" s="120"/>
      <c r="BC78" s="120"/>
      <c r="BD78" s="120"/>
      <c r="BE78" s="120"/>
      <c r="BF78" s="120"/>
      <c r="BG78" s="135"/>
      <c r="BH78" s="57" t="s">
        <v>865</v>
      </c>
      <c r="BI78" s="364" t="s">
        <v>942</v>
      </c>
    </row>
    <row r="79" spans="1:150" ht="25.5" hidden="1" customHeight="1" x14ac:dyDescent="0.25">
      <c r="A79" s="29" t="s">
        <v>484</v>
      </c>
      <c r="B79" s="29" t="s">
        <v>485</v>
      </c>
      <c r="C79" s="29" t="s">
        <v>486</v>
      </c>
      <c r="D79" s="30" t="s">
        <v>487</v>
      </c>
      <c r="E79" s="31" t="s">
        <v>281</v>
      </c>
      <c r="F79" s="32" t="s">
        <v>163</v>
      </c>
      <c r="G79" s="32" t="s">
        <v>488</v>
      </c>
      <c r="H79" s="84" t="s">
        <v>483</v>
      </c>
      <c r="I79" s="32" t="s">
        <v>116</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257</v>
      </c>
      <c r="AH79" s="136"/>
      <c r="AI79" s="120"/>
      <c r="AJ79" s="136"/>
      <c r="AK79" s="120"/>
      <c r="AL79" s="120"/>
      <c r="AM79" s="120"/>
      <c r="AN79" s="120"/>
      <c r="AO79" s="120"/>
      <c r="AP79" s="129" t="s">
        <v>237</v>
      </c>
      <c r="AQ79" s="129" t="s">
        <v>757</v>
      </c>
      <c r="AR79" s="120">
        <v>9</v>
      </c>
      <c r="AS79" s="136"/>
      <c r="AT79" s="129"/>
      <c r="AU79" s="120"/>
      <c r="AV79" s="120"/>
      <c r="AW79" s="129"/>
      <c r="AX79" s="120"/>
      <c r="AY79" s="120"/>
      <c r="AZ79" s="120"/>
      <c r="BA79" s="120"/>
      <c r="BB79" s="120"/>
      <c r="BC79" s="120"/>
      <c r="BD79" s="120"/>
      <c r="BE79" s="120"/>
      <c r="BF79" s="120"/>
      <c r="BG79" s="135"/>
      <c r="BH79" s="57" t="s">
        <v>864</v>
      </c>
      <c r="BI79" s="364" t="s">
        <v>942</v>
      </c>
    </row>
    <row r="80" spans="1:150" ht="25.5" hidden="1" customHeight="1" x14ac:dyDescent="0.25">
      <c r="A80" s="29" t="s">
        <v>489</v>
      </c>
      <c r="B80" s="29" t="s">
        <v>490</v>
      </c>
      <c r="C80" s="29" t="s">
        <v>491</v>
      </c>
      <c r="D80" s="30" t="s">
        <v>492</v>
      </c>
      <c r="E80" s="31" t="s">
        <v>493</v>
      </c>
      <c r="F80" s="32" t="s">
        <v>163</v>
      </c>
      <c r="G80" s="32" t="s">
        <v>494</v>
      </c>
      <c r="H80" s="84" t="s">
        <v>483</v>
      </c>
      <c r="I80" s="32" t="s">
        <v>116</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257</v>
      </c>
      <c r="AH80" s="136"/>
      <c r="AI80" s="120"/>
      <c r="AJ80" s="136"/>
      <c r="AK80" s="120"/>
      <c r="AL80" s="120"/>
      <c r="AM80" s="120"/>
      <c r="AN80" s="120"/>
      <c r="AO80" s="120"/>
      <c r="AP80" s="129" t="s">
        <v>237</v>
      </c>
      <c r="AQ80" s="129" t="s">
        <v>757</v>
      </c>
      <c r="AR80" s="120">
        <v>25</v>
      </c>
      <c r="AS80" s="136"/>
      <c r="AT80" s="129"/>
      <c r="AU80" s="120"/>
      <c r="AV80" s="120"/>
      <c r="AW80" s="129"/>
      <c r="AX80" s="120"/>
      <c r="AY80" s="120"/>
      <c r="AZ80" s="120"/>
      <c r="BA80" s="120"/>
      <c r="BB80" s="120"/>
      <c r="BC80" s="120"/>
      <c r="BD80" s="120"/>
      <c r="BE80" s="120"/>
      <c r="BF80" s="120"/>
      <c r="BG80" s="135"/>
      <c r="BH80" s="57" t="s">
        <v>863</v>
      </c>
      <c r="BI80" s="364" t="s">
        <v>942</v>
      </c>
    </row>
    <row r="81" spans="1:150" ht="25.5" hidden="1" customHeight="1" x14ac:dyDescent="0.25">
      <c r="A81" s="29" t="s">
        <v>495</v>
      </c>
      <c r="B81" s="29" t="s">
        <v>496</v>
      </c>
      <c r="C81" s="29" t="s">
        <v>497</v>
      </c>
      <c r="D81" s="30" t="s">
        <v>498</v>
      </c>
      <c r="E81" s="31" t="s">
        <v>499</v>
      </c>
      <c r="F81" s="32" t="s">
        <v>163</v>
      </c>
      <c r="G81" s="32" t="s">
        <v>362</v>
      </c>
      <c r="H81" s="84" t="s">
        <v>483</v>
      </c>
      <c r="I81" s="32" t="s">
        <v>116</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257</v>
      </c>
      <c r="AH81" s="136"/>
      <c r="AI81" s="120"/>
      <c r="AJ81" s="136"/>
      <c r="AK81" s="120"/>
      <c r="AL81" s="120"/>
      <c r="AM81" s="120"/>
      <c r="AN81" s="120"/>
      <c r="AO81" s="120"/>
      <c r="AP81" s="129" t="s">
        <v>237</v>
      </c>
      <c r="AQ81" s="129" t="s">
        <v>757</v>
      </c>
      <c r="AR81" s="120">
        <v>38</v>
      </c>
      <c r="AS81" s="136"/>
      <c r="AT81" s="129"/>
      <c r="AU81" s="120"/>
      <c r="AV81" s="120"/>
      <c r="AW81" s="129"/>
      <c r="AX81" s="120"/>
      <c r="AY81" s="120"/>
      <c r="AZ81" s="120"/>
      <c r="BA81" s="120"/>
      <c r="BB81" s="120"/>
      <c r="BC81" s="120"/>
      <c r="BD81" s="120"/>
      <c r="BE81" s="120"/>
      <c r="BF81" s="120"/>
      <c r="BG81" s="135"/>
      <c r="BH81" s="57" t="s">
        <v>866</v>
      </c>
      <c r="BI81" s="364" t="s">
        <v>942</v>
      </c>
    </row>
    <row r="82" spans="1:150" s="113" customFormat="1" ht="25.5" hidden="1" customHeight="1" x14ac:dyDescent="0.25">
      <c r="A82" s="20" t="s">
        <v>97</v>
      </c>
      <c r="B82" s="20"/>
      <c r="C82" s="20"/>
      <c r="D82" s="85" t="s">
        <v>500</v>
      </c>
      <c r="E82" s="86"/>
      <c r="F82" s="86"/>
      <c r="G82" s="86"/>
      <c r="H82" s="86"/>
      <c r="I82" s="86"/>
      <c r="J82" s="86"/>
      <c r="K82" s="86"/>
      <c r="L82" s="86"/>
      <c r="M82" s="86"/>
      <c r="N82" s="86"/>
      <c r="O82" s="86"/>
      <c r="P82" s="86"/>
      <c r="Q82" s="86"/>
      <c r="R82" s="86"/>
      <c r="S82" s="86"/>
      <c r="T82" s="25"/>
      <c r="U82" s="38"/>
      <c r="V82" s="38"/>
      <c r="W82" s="28" t="s">
        <v>276</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276</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150" s="101" customFormat="1" ht="25.5" hidden="1"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942</v>
      </c>
    </row>
    <row r="85" spans="1:150" s="101" customFormat="1" ht="25.5" hidden="1"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150" s="101" customFormat="1" ht="25.5" hidden="1"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942</v>
      </c>
    </row>
    <row r="87" spans="1:150" s="101" customFormat="1" ht="25.5" hidden="1"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942</v>
      </c>
    </row>
    <row r="88" spans="1:150" s="101" customFormat="1" ht="25.5" hidden="1"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942</v>
      </c>
    </row>
    <row r="89" spans="1:150" s="101" customFormat="1" ht="25.5" hidden="1"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942</v>
      </c>
    </row>
    <row r="90" spans="1:150" s="101" customFormat="1" ht="25.5" hidden="1"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942</v>
      </c>
    </row>
    <row r="91" spans="1:150" s="101" customFormat="1" ht="25.5" hidden="1"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942</v>
      </c>
    </row>
    <row r="92" spans="1:150" s="101" customFormat="1" ht="25.5" hidden="1"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942</v>
      </c>
    </row>
    <row r="93" spans="1:150" s="101" customFormat="1" ht="25.5" hidden="1"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942</v>
      </c>
    </row>
    <row r="94" spans="1:150" s="101" customFormat="1" ht="25.5" hidden="1"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942</v>
      </c>
    </row>
    <row r="95" spans="1:150" s="101" customFormat="1" ht="25.5" hidden="1"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942</v>
      </c>
    </row>
    <row r="96" spans="1:150" s="101" customFormat="1" ht="25.5" hidden="1"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150" s="101" customFormat="1" ht="25.5" hidden="1"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942</v>
      </c>
    </row>
    <row r="98" spans="1:150" s="101" customFormat="1" ht="25.5" hidden="1"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150" s="101" customFormat="1" ht="25.5" hidden="1"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942</v>
      </c>
    </row>
    <row r="100" spans="1:150" s="165" customFormat="1" ht="24.75" hidden="1" customHeight="1" thickBot="1" x14ac:dyDescent="0.3">
      <c r="A100" s="78" t="s">
        <v>584</v>
      </c>
      <c r="B100" s="79"/>
      <c r="C100" s="79"/>
      <c r="D100" s="79" t="s">
        <v>585</v>
      </c>
      <c r="E100" s="80"/>
      <c r="F100" s="80"/>
      <c r="G100" s="80"/>
      <c r="H100" s="80"/>
      <c r="I100" s="80"/>
      <c r="J100" s="80"/>
      <c r="K100" s="80"/>
      <c r="L100" s="80"/>
      <c r="M100" s="80"/>
      <c r="N100" s="80"/>
      <c r="O100" s="80"/>
      <c r="P100" s="80"/>
      <c r="Q100" s="80"/>
      <c r="R100" s="80"/>
      <c r="S100" s="94"/>
      <c r="T100" s="81"/>
      <c r="U100" s="82"/>
      <c r="V100" s="82"/>
      <c r="W100" s="83" t="s">
        <v>276</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276</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hidden="1" customHeight="1" x14ac:dyDescent="0.25">
      <c r="A101" s="20" t="s">
        <v>98</v>
      </c>
      <c r="B101" s="21"/>
      <c r="C101" s="21"/>
      <c r="D101" s="37" t="s">
        <v>586</v>
      </c>
      <c r="E101" s="23"/>
      <c r="F101" s="23"/>
      <c r="G101" s="23"/>
      <c r="H101" s="23"/>
      <c r="I101" s="23"/>
      <c r="J101" s="23"/>
      <c r="K101" s="23"/>
      <c r="L101" s="23"/>
      <c r="M101" s="23"/>
      <c r="N101" s="23"/>
      <c r="O101" s="23"/>
      <c r="P101" s="23"/>
      <c r="Q101" s="23"/>
      <c r="R101" s="23"/>
      <c r="S101" s="24"/>
      <c r="T101" s="25"/>
      <c r="U101" s="38"/>
      <c r="V101" s="38"/>
      <c r="W101" s="28" t="s">
        <v>276</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276</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hidden="1" customHeight="1" x14ac:dyDescent="0.25">
      <c r="A102" s="29" t="s">
        <v>148</v>
      </c>
      <c r="B102" s="29" t="s">
        <v>587</v>
      </c>
      <c r="C102" s="29" t="s">
        <v>588</v>
      </c>
      <c r="D102" s="30" t="s">
        <v>589</v>
      </c>
      <c r="E102" s="31" t="s">
        <v>267</v>
      </c>
      <c r="F102" s="32" t="s">
        <v>155</v>
      </c>
      <c r="G102" s="32" t="s">
        <v>590</v>
      </c>
      <c r="H102" s="32" t="s">
        <v>591</v>
      </c>
      <c r="I102" s="32" t="s">
        <v>116</v>
      </c>
      <c r="J102" s="32"/>
      <c r="K102" s="32"/>
      <c r="L102" s="32"/>
      <c r="M102" s="32"/>
      <c r="N102" s="33">
        <v>169733.46</v>
      </c>
      <c r="O102" s="33">
        <v>25460.02</v>
      </c>
      <c r="P102" s="33"/>
      <c r="Q102" s="33"/>
      <c r="R102" s="33"/>
      <c r="S102" s="33">
        <v>144273.44</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248</v>
      </c>
      <c r="AH102" s="120"/>
      <c r="AI102" s="135"/>
      <c r="AJ102" s="136"/>
      <c r="AK102" s="119"/>
      <c r="AL102" s="120"/>
      <c r="AM102" s="120"/>
      <c r="AN102" s="120"/>
      <c r="AO102" s="120"/>
      <c r="AP102" s="120" t="s">
        <v>213</v>
      </c>
      <c r="AQ102" s="129" t="s">
        <v>761</v>
      </c>
      <c r="AR102" s="120">
        <v>1</v>
      </c>
      <c r="AS102" s="120" t="s">
        <v>214</v>
      </c>
      <c r="AT102" s="129" t="s">
        <v>762</v>
      </c>
      <c r="AU102" s="120">
        <v>12</v>
      </c>
      <c r="AV102" s="120" t="s">
        <v>215</v>
      </c>
      <c r="AW102" s="144" t="s">
        <v>763</v>
      </c>
      <c r="AX102" s="120">
        <v>11</v>
      </c>
      <c r="AY102" s="120"/>
      <c r="AZ102" s="120"/>
      <c r="BA102" s="120"/>
      <c r="BB102" s="120"/>
      <c r="BC102" s="120"/>
      <c r="BD102" s="120"/>
      <c r="BE102" s="120"/>
      <c r="BF102" s="120"/>
      <c r="BG102" s="135"/>
      <c r="BH102" s="57" t="s">
        <v>834</v>
      </c>
      <c r="BI102" s="364" t="s">
        <v>940</v>
      </c>
      <c r="BJ102" s="122"/>
      <c r="BK102" s="122"/>
      <c r="BL102" s="122"/>
      <c r="BM102" s="122"/>
      <c r="BN102" s="122"/>
    </row>
    <row r="103" spans="1:150" ht="25.5" hidden="1" customHeight="1" x14ac:dyDescent="0.25">
      <c r="A103" s="29" t="s">
        <v>151</v>
      </c>
      <c r="B103" s="29" t="s">
        <v>592</v>
      </c>
      <c r="C103" s="29" t="s">
        <v>593</v>
      </c>
      <c r="D103" s="30" t="s">
        <v>594</v>
      </c>
      <c r="E103" s="31" t="s">
        <v>281</v>
      </c>
      <c r="F103" s="32" t="s">
        <v>155</v>
      </c>
      <c r="G103" s="32" t="s">
        <v>322</v>
      </c>
      <c r="H103" s="32" t="s">
        <v>591</v>
      </c>
      <c r="I103" s="32" t="s">
        <v>116</v>
      </c>
      <c r="J103" s="32"/>
      <c r="K103" s="32"/>
      <c r="L103" s="32"/>
      <c r="M103" s="32"/>
      <c r="N103" s="33">
        <f>SUM(O103:S103)</f>
        <v>65250</v>
      </c>
      <c r="O103" s="33">
        <v>9788</v>
      </c>
      <c r="P103" s="33"/>
      <c r="Q103" s="33"/>
      <c r="R103" s="33"/>
      <c r="S103" s="33">
        <v>55462</v>
      </c>
      <c r="T103" s="34">
        <v>42644</v>
      </c>
      <c r="U103" s="35">
        <v>42699</v>
      </c>
      <c r="V103" s="35">
        <v>42794</v>
      </c>
      <c r="W103" s="36">
        <v>43220</v>
      </c>
      <c r="X103" s="114">
        <v>0</v>
      </c>
      <c r="Y103" s="114">
        <v>55462</v>
      </c>
      <c r="Z103" s="114">
        <v>0</v>
      </c>
      <c r="AA103" s="114">
        <v>0</v>
      </c>
      <c r="AB103" s="114">
        <v>0</v>
      </c>
      <c r="AC103" s="114"/>
      <c r="AD103" s="139"/>
      <c r="AE103" s="115"/>
      <c r="AF103" s="119">
        <v>27</v>
      </c>
      <c r="AG103" s="129" t="s">
        <v>248</v>
      </c>
      <c r="AH103" s="120"/>
      <c r="AI103" s="135"/>
      <c r="AJ103" s="136"/>
      <c r="AK103" s="119"/>
      <c r="AL103" s="120"/>
      <c r="AM103" s="120"/>
      <c r="AN103" s="120"/>
      <c r="AO103" s="120"/>
      <c r="AP103" s="120" t="s">
        <v>213</v>
      </c>
      <c r="AQ103" s="129" t="s">
        <v>761</v>
      </c>
      <c r="AR103" s="120">
        <v>1</v>
      </c>
      <c r="AS103" s="120" t="s">
        <v>214</v>
      </c>
      <c r="AT103" s="129" t="s">
        <v>762</v>
      </c>
      <c r="AU103" s="120">
        <v>62</v>
      </c>
      <c r="AV103" s="120" t="s">
        <v>215</v>
      </c>
      <c r="AW103" s="144" t="s">
        <v>763</v>
      </c>
      <c r="AX103" s="120">
        <v>20</v>
      </c>
      <c r="AY103" s="120"/>
      <c r="AZ103" s="120"/>
      <c r="BA103" s="120"/>
      <c r="BB103" s="120"/>
      <c r="BC103" s="120"/>
      <c r="BD103" s="120"/>
      <c r="BE103" s="120"/>
      <c r="BF103" s="120"/>
      <c r="BG103" s="135"/>
      <c r="BH103" s="57" t="s">
        <v>832</v>
      </c>
      <c r="BI103" s="364" t="s">
        <v>940</v>
      </c>
    </row>
    <row r="104" spans="1:150" ht="25.5" hidden="1" customHeight="1" x14ac:dyDescent="0.25">
      <c r="A104" s="29" t="s">
        <v>152</v>
      </c>
      <c r="B104" s="29" t="s">
        <v>595</v>
      </c>
      <c r="C104" s="29" t="s">
        <v>596</v>
      </c>
      <c r="D104" s="30" t="s">
        <v>597</v>
      </c>
      <c r="E104" s="31" t="s">
        <v>298</v>
      </c>
      <c r="F104" s="32" t="s">
        <v>155</v>
      </c>
      <c r="G104" s="32" t="s">
        <v>400</v>
      </c>
      <c r="H104" s="32" t="s">
        <v>591</v>
      </c>
      <c r="I104" s="32" t="s">
        <v>116</v>
      </c>
      <c r="J104" s="32"/>
      <c r="K104" s="32"/>
      <c r="L104" s="32"/>
      <c r="M104" s="32"/>
      <c r="N104" s="33">
        <f>O104+S104</f>
        <v>191806.42</v>
      </c>
      <c r="O104" s="33">
        <v>28770.97</v>
      </c>
      <c r="P104" s="33"/>
      <c r="Q104" s="33"/>
      <c r="R104" s="33"/>
      <c r="S104" s="33">
        <v>163035.45000000001</v>
      </c>
      <c r="T104" s="34">
        <v>42644</v>
      </c>
      <c r="U104" s="35">
        <v>42705</v>
      </c>
      <c r="V104" s="35">
        <v>42825</v>
      </c>
      <c r="W104" s="36">
        <v>43585</v>
      </c>
      <c r="X104" s="114"/>
      <c r="Y104" s="114">
        <v>65214.184000000001</v>
      </c>
      <c r="Z104" s="114">
        <v>65214.184000000001</v>
      </c>
      <c r="AA104" s="114">
        <f>S104-Y104-Z104</f>
        <v>32607.082000000002</v>
      </c>
      <c r="AB104" s="114"/>
      <c r="AC104" s="114"/>
      <c r="AD104" s="139"/>
      <c r="AE104" s="115"/>
      <c r="AF104" s="119">
        <v>27</v>
      </c>
      <c r="AG104" s="129" t="s">
        <v>248</v>
      </c>
      <c r="AH104" s="120"/>
      <c r="AI104" s="135"/>
      <c r="AJ104" s="136"/>
      <c r="AK104" s="119"/>
      <c r="AL104" s="120"/>
      <c r="AM104" s="120"/>
      <c r="AN104" s="120"/>
      <c r="AO104" s="120"/>
      <c r="AP104" s="120" t="s">
        <v>213</v>
      </c>
      <c r="AQ104" s="129" t="s">
        <v>761</v>
      </c>
      <c r="AR104" s="120">
        <v>1</v>
      </c>
      <c r="AS104" s="120" t="s">
        <v>214</v>
      </c>
      <c r="AT104" s="129" t="s">
        <v>762</v>
      </c>
      <c r="AU104" s="120">
        <v>35</v>
      </c>
      <c r="AV104" s="120" t="s">
        <v>215</v>
      </c>
      <c r="AW104" s="144" t="s">
        <v>763</v>
      </c>
      <c r="AX104" s="120">
        <v>23</v>
      </c>
      <c r="AY104" s="120"/>
      <c r="AZ104" s="120"/>
      <c r="BA104" s="120"/>
      <c r="BB104" s="120"/>
      <c r="BC104" s="120"/>
      <c r="BD104" s="120"/>
      <c r="BE104" s="120"/>
      <c r="BF104" s="120"/>
      <c r="BG104" s="135"/>
      <c r="BH104" s="57" t="s">
        <v>833</v>
      </c>
      <c r="BI104" s="364" t="s">
        <v>942</v>
      </c>
    </row>
    <row r="105" spans="1:150" ht="25.5" hidden="1" customHeight="1" x14ac:dyDescent="0.25">
      <c r="A105" s="29" t="s">
        <v>153</v>
      </c>
      <c r="B105" s="29" t="s">
        <v>598</v>
      </c>
      <c r="C105" s="29" t="s">
        <v>599</v>
      </c>
      <c r="D105" s="30" t="s">
        <v>600</v>
      </c>
      <c r="E105" s="31" t="s">
        <v>601</v>
      </c>
      <c r="F105" s="32" t="s">
        <v>155</v>
      </c>
      <c r="G105" s="32" t="s">
        <v>362</v>
      </c>
      <c r="H105" s="32" t="s">
        <v>591</v>
      </c>
      <c r="I105" s="32" t="s">
        <v>116</v>
      </c>
      <c r="J105" s="32"/>
      <c r="K105" s="32"/>
      <c r="L105" s="32"/>
      <c r="M105" s="32"/>
      <c r="N105" s="33">
        <v>905836.09</v>
      </c>
      <c r="O105" s="33">
        <f>N105-S105</f>
        <v>680455.98</v>
      </c>
      <c r="P105" s="33"/>
      <c r="Q105" s="33"/>
      <c r="R105" s="33"/>
      <c r="S105" s="33">
        <f>225379.46+0.65</f>
        <v>225380.11</v>
      </c>
      <c r="T105" s="34">
        <v>42705</v>
      </c>
      <c r="U105" s="35">
        <v>42795</v>
      </c>
      <c r="V105" s="35">
        <v>42916</v>
      </c>
      <c r="W105" s="36">
        <v>43585</v>
      </c>
      <c r="X105" s="114">
        <v>0</v>
      </c>
      <c r="Y105" s="114">
        <v>75000</v>
      </c>
      <c r="Z105" s="114">
        <v>100000</v>
      </c>
      <c r="AA105" s="114">
        <f>S105-Y105-Z105</f>
        <v>50380.109999999986</v>
      </c>
      <c r="AB105" s="114"/>
      <c r="AC105" s="114"/>
      <c r="AD105" s="139"/>
      <c r="AE105" s="115"/>
      <c r="AF105" s="119">
        <v>27</v>
      </c>
      <c r="AG105" s="129" t="s">
        <v>248</v>
      </c>
      <c r="AH105" s="120"/>
      <c r="AI105" s="135"/>
      <c r="AJ105" s="136"/>
      <c r="AK105" s="119"/>
      <c r="AL105" s="120"/>
      <c r="AM105" s="120"/>
      <c r="AN105" s="120"/>
      <c r="AO105" s="120"/>
      <c r="AP105" s="120" t="s">
        <v>213</v>
      </c>
      <c r="AQ105" s="129" t="s">
        <v>761</v>
      </c>
      <c r="AR105" s="120">
        <v>1</v>
      </c>
      <c r="AS105" s="120" t="s">
        <v>214</v>
      </c>
      <c r="AT105" s="129" t="s">
        <v>762</v>
      </c>
      <c r="AU105" s="120">
        <v>40</v>
      </c>
      <c r="AV105" s="120" t="s">
        <v>215</v>
      </c>
      <c r="AW105" s="144" t="s">
        <v>763</v>
      </c>
      <c r="AX105" s="120">
        <v>20</v>
      </c>
      <c r="AY105" s="120"/>
      <c r="AZ105" s="120"/>
      <c r="BA105" s="120"/>
      <c r="BB105" s="120"/>
      <c r="BC105" s="120"/>
      <c r="BD105" s="120"/>
      <c r="BE105" s="120"/>
      <c r="BF105" s="120"/>
      <c r="BG105" s="135"/>
      <c r="BH105" s="57" t="s">
        <v>835</v>
      </c>
      <c r="BI105" s="364" t="s">
        <v>942</v>
      </c>
    </row>
    <row r="106" spans="1:150" s="113" customFormat="1" ht="25.5" hidden="1" customHeight="1" x14ac:dyDescent="0.25">
      <c r="A106" s="20" t="s">
        <v>99</v>
      </c>
      <c r="B106" s="21" t="s">
        <v>84</v>
      </c>
      <c r="C106" s="21"/>
      <c r="D106" s="37" t="s">
        <v>159</v>
      </c>
      <c r="E106" s="23"/>
      <c r="F106" s="23"/>
      <c r="G106" s="23"/>
      <c r="H106" s="23"/>
      <c r="I106" s="23"/>
      <c r="J106" s="23"/>
      <c r="K106" s="23"/>
      <c r="L106" s="23"/>
      <c r="M106" s="23"/>
      <c r="N106" s="23"/>
      <c r="O106" s="23"/>
      <c r="P106" s="23"/>
      <c r="Q106" s="23"/>
      <c r="R106" s="23"/>
      <c r="S106" s="24"/>
      <c r="T106" s="25"/>
      <c r="U106" s="38"/>
      <c r="V106" s="38"/>
      <c r="W106" s="28" t="s">
        <v>276</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276</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154</v>
      </c>
      <c r="B107" s="29" t="s">
        <v>602</v>
      </c>
      <c r="C107" s="29" t="s">
        <v>603</v>
      </c>
      <c r="D107" s="30" t="s">
        <v>604</v>
      </c>
      <c r="E107" s="31" t="s">
        <v>267</v>
      </c>
      <c r="F107" s="32" t="s">
        <v>155</v>
      </c>
      <c r="G107" s="32" t="s">
        <v>605</v>
      </c>
      <c r="H107" s="32" t="s">
        <v>160</v>
      </c>
      <c r="I107" s="32" t="s">
        <v>116</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247</v>
      </c>
      <c r="AH107" s="120"/>
      <c r="AI107" s="135"/>
      <c r="AJ107" s="136"/>
      <c r="AK107" s="119"/>
      <c r="AL107" s="120"/>
      <c r="AM107" s="120"/>
      <c r="AN107" s="120"/>
      <c r="AO107" s="120"/>
      <c r="AP107" s="120" t="s">
        <v>216</v>
      </c>
      <c r="AQ107" s="129" t="s">
        <v>764</v>
      </c>
      <c r="AR107" s="129">
        <v>25</v>
      </c>
      <c r="AS107" s="120"/>
      <c r="AT107" s="120"/>
      <c r="AU107" s="120"/>
      <c r="AV107" s="120"/>
      <c r="AW107" s="120"/>
      <c r="AX107" s="120"/>
      <c r="AY107" s="120"/>
      <c r="AZ107" s="120"/>
      <c r="BA107" s="120"/>
      <c r="BB107" s="120"/>
      <c r="BC107" s="120"/>
      <c r="BD107" s="120"/>
      <c r="BE107" s="120"/>
      <c r="BF107" s="120"/>
      <c r="BG107" s="135"/>
      <c r="BH107" s="57" t="s">
        <v>837</v>
      </c>
      <c r="BI107" s="364" t="s">
        <v>942</v>
      </c>
      <c r="BJ107" s="122"/>
      <c r="BK107" s="122"/>
      <c r="BL107" s="122"/>
      <c r="BM107" s="122"/>
      <c r="BN107" s="122"/>
    </row>
    <row r="108" spans="1:150" ht="25.5" hidden="1" customHeight="1" x14ac:dyDescent="0.25">
      <c r="A108" s="29" t="s">
        <v>156</v>
      </c>
      <c r="B108" s="29" t="s">
        <v>606</v>
      </c>
      <c r="C108" s="29" t="s">
        <v>607</v>
      </c>
      <c r="D108" s="30" t="s">
        <v>608</v>
      </c>
      <c r="E108" s="31" t="s">
        <v>281</v>
      </c>
      <c r="F108" s="32" t="s">
        <v>155</v>
      </c>
      <c r="G108" s="32" t="s">
        <v>609</v>
      </c>
      <c r="H108" s="32" t="s">
        <v>160</v>
      </c>
      <c r="I108" s="32" t="s">
        <v>116</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246</v>
      </c>
      <c r="AH108" s="120"/>
      <c r="AI108" s="141"/>
      <c r="AJ108" s="136"/>
      <c r="AK108" s="119"/>
      <c r="AL108" s="120"/>
      <c r="AM108" s="120"/>
      <c r="AN108" s="120"/>
      <c r="AO108" s="120"/>
      <c r="AP108" s="120" t="s">
        <v>216</v>
      </c>
      <c r="AQ108" s="129" t="s">
        <v>764</v>
      </c>
      <c r="AR108" s="120">
        <v>6</v>
      </c>
      <c r="AS108" s="120"/>
      <c r="AT108" s="120"/>
      <c r="AU108" s="120"/>
      <c r="AV108" s="120"/>
      <c r="AW108" s="120"/>
      <c r="AX108" s="120"/>
      <c r="AY108" s="120"/>
      <c r="AZ108" s="120"/>
      <c r="BA108" s="120"/>
      <c r="BB108" s="120"/>
      <c r="BC108" s="120"/>
      <c r="BD108" s="120"/>
      <c r="BE108" s="120"/>
      <c r="BF108" s="120"/>
      <c r="BG108" s="135"/>
      <c r="BH108" s="57" t="s">
        <v>839</v>
      </c>
      <c r="BI108" s="364" t="s">
        <v>942</v>
      </c>
    </row>
    <row r="109" spans="1:150" ht="25.5" hidden="1" customHeight="1" x14ac:dyDescent="0.25">
      <c r="A109" s="29" t="s">
        <v>157</v>
      </c>
      <c r="B109" s="29" t="s">
        <v>610</v>
      </c>
      <c r="C109" s="29" t="s">
        <v>611</v>
      </c>
      <c r="D109" s="30" t="s">
        <v>612</v>
      </c>
      <c r="E109" s="31" t="s">
        <v>298</v>
      </c>
      <c r="F109" s="32" t="s">
        <v>155</v>
      </c>
      <c r="G109" s="32" t="s">
        <v>327</v>
      </c>
      <c r="H109" s="32" t="s">
        <v>160</v>
      </c>
      <c r="I109" s="32" t="s">
        <v>116</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247</v>
      </c>
      <c r="AH109" s="120"/>
      <c r="AI109" s="135"/>
      <c r="AJ109" s="136"/>
      <c r="AK109" s="119"/>
      <c r="AL109" s="120"/>
      <c r="AM109" s="120"/>
      <c r="AN109" s="120"/>
      <c r="AO109" s="120"/>
      <c r="AP109" s="120" t="s">
        <v>216</v>
      </c>
      <c r="AQ109" s="129" t="s">
        <v>765</v>
      </c>
      <c r="AR109" s="120">
        <v>16</v>
      </c>
      <c r="AS109" s="120"/>
      <c r="AT109" s="120"/>
      <c r="AU109" s="120"/>
      <c r="AV109" s="120"/>
      <c r="AW109" s="120"/>
      <c r="AX109" s="120"/>
      <c r="AY109" s="120"/>
      <c r="AZ109" s="120"/>
      <c r="BA109" s="120"/>
      <c r="BB109" s="120"/>
      <c r="BC109" s="120"/>
      <c r="BD109" s="120"/>
      <c r="BE109" s="120"/>
      <c r="BF109" s="120"/>
      <c r="BG109" s="135"/>
      <c r="BH109" s="57" t="s">
        <v>836</v>
      </c>
      <c r="BI109" s="364" t="s">
        <v>942</v>
      </c>
    </row>
    <row r="110" spans="1:150" ht="25.5" hidden="1" customHeight="1" x14ac:dyDescent="0.25">
      <c r="A110" s="29" t="s">
        <v>158</v>
      </c>
      <c r="B110" s="29" t="s">
        <v>613</v>
      </c>
      <c r="C110" s="29" t="s">
        <v>614</v>
      </c>
      <c r="D110" s="30" t="s">
        <v>615</v>
      </c>
      <c r="E110" s="31" t="s">
        <v>273</v>
      </c>
      <c r="F110" s="32" t="s">
        <v>155</v>
      </c>
      <c r="G110" s="32" t="s">
        <v>362</v>
      </c>
      <c r="H110" s="32" t="s">
        <v>160</v>
      </c>
      <c r="I110" s="32" t="s">
        <v>116</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247</v>
      </c>
      <c r="AH110" s="120"/>
      <c r="AI110" s="141"/>
      <c r="AJ110" s="136"/>
      <c r="AK110" s="119"/>
      <c r="AL110" s="120"/>
      <c r="AM110" s="120"/>
      <c r="AN110" s="120"/>
      <c r="AO110" s="120"/>
      <c r="AP110" s="120" t="s">
        <v>216</v>
      </c>
      <c r="AQ110" s="129" t="s">
        <v>766</v>
      </c>
      <c r="AR110" s="120">
        <v>42</v>
      </c>
      <c r="AS110" s="120"/>
      <c r="AT110" s="120"/>
      <c r="AU110" s="120"/>
      <c r="AV110" s="120"/>
      <c r="AW110" s="120"/>
      <c r="AX110" s="120"/>
      <c r="AY110" s="120"/>
      <c r="AZ110" s="120"/>
      <c r="BA110" s="120"/>
      <c r="BB110" s="120"/>
      <c r="BC110" s="120"/>
      <c r="BD110" s="120"/>
      <c r="BE110" s="120"/>
      <c r="BF110" s="120"/>
      <c r="BG110" s="135"/>
      <c r="BH110" s="57" t="s">
        <v>838</v>
      </c>
      <c r="BI110" s="364" t="s">
        <v>942</v>
      </c>
    </row>
    <row r="111" spans="1:150" s="165" customFormat="1" ht="24.75" hidden="1" customHeight="1" thickBot="1" x14ac:dyDescent="0.3">
      <c r="A111" s="78" t="s">
        <v>616</v>
      </c>
      <c r="B111" s="79" t="s">
        <v>84</v>
      </c>
      <c r="C111" s="79"/>
      <c r="D111" s="79" t="s">
        <v>617</v>
      </c>
      <c r="E111" s="80"/>
      <c r="F111" s="80"/>
      <c r="G111" s="80"/>
      <c r="H111" s="80"/>
      <c r="I111" s="80"/>
      <c r="J111" s="80"/>
      <c r="K111" s="80"/>
      <c r="L111" s="80"/>
      <c r="M111" s="80"/>
      <c r="N111" s="80"/>
      <c r="O111" s="80"/>
      <c r="P111" s="80"/>
      <c r="Q111" s="80"/>
      <c r="R111" s="80"/>
      <c r="S111" s="80"/>
      <c r="T111" s="81"/>
      <c r="U111" s="82"/>
      <c r="V111" s="82"/>
      <c r="W111" s="83" t="s">
        <v>276</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276</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618</v>
      </c>
      <c r="B112" s="79" t="s">
        <v>84</v>
      </c>
      <c r="C112" s="79"/>
      <c r="D112" s="79" t="s">
        <v>619</v>
      </c>
      <c r="E112" s="80"/>
      <c r="F112" s="80"/>
      <c r="G112" s="80"/>
      <c r="H112" s="80"/>
      <c r="I112" s="80"/>
      <c r="J112" s="80"/>
      <c r="K112" s="80"/>
      <c r="L112" s="80"/>
      <c r="M112" s="80"/>
      <c r="N112" s="80"/>
      <c r="O112" s="80"/>
      <c r="P112" s="80"/>
      <c r="Q112" s="80"/>
      <c r="R112" s="80"/>
      <c r="S112" s="80"/>
      <c r="T112" s="81"/>
      <c r="U112" s="82"/>
      <c r="V112" s="82"/>
      <c r="W112" s="83" t="s">
        <v>276</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276</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620</v>
      </c>
      <c r="B113" s="21" t="s">
        <v>84</v>
      </c>
      <c r="C113" s="21"/>
      <c r="D113" s="22" t="s">
        <v>621</v>
      </c>
      <c r="E113" s="23"/>
      <c r="F113" s="23"/>
      <c r="G113" s="23"/>
      <c r="H113" s="23"/>
      <c r="I113" s="23"/>
      <c r="J113" s="23"/>
      <c r="K113" s="23"/>
      <c r="L113" s="23"/>
      <c r="M113" s="23"/>
      <c r="N113" s="23"/>
      <c r="O113" s="23"/>
      <c r="P113" s="23"/>
      <c r="Q113" s="23"/>
      <c r="R113" s="23"/>
      <c r="S113" s="24"/>
      <c r="T113" s="25"/>
      <c r="U113" s="38"/>
      <c r="V113" s="38"/>
      <c r="W113" s="28" t="s">
        <v>276</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622</v>
      </c>
      <c r="B114" s="29" t="s">
        <v>623</v>
      </c>
      <c r="C114" s="29" t="s">
        <v>624</v>
      </c>
      <c r="D114" s="30" t="s">
        <v>1008</v>
      </c>
      <c r="E114" s="31" t="s">
        <v>281</v>
      </c>
      <c r="F114" s="32" t="s">
        <v>115</v>
      </c>
      <c r="G114" s="32" t="s">
        <v>409</v>
      </c>
      <c r="H114" s="32" t="s">
        <v>118</v>
      </c>
      <c r="I114" s="32" t="s">
        <v>116</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258</v>
      </c>
      <c r="AH114" s="117"/>
      <c r="AI114" s="132"/>
      <c r="AJ114" s="136"/>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row>
    <row r="115" spans="1:150" ht="25.5" hidden="1" customHeight="1" x14ac:dyDescent="0.25">
      <c r="A115" s="230" t="s">
        <v>795</v>
      </c>
      <c r="B115" s="29"/>
      <c r="C115" s="29"/>
      <c r="D115" s="230" t="s">
        <v>796</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row>
    <row r="116" spans="1:150" s="165" customFormat="1" ht="24.75" hidden="1" customHeight="1" x14ac:dyDescent="0.25">
      <c r="A116" s="232" t="s">
        <v>628</v>
      </c>
      <c r="B116" s="232" t="s">
        <v>84</v>
      </c>
      <c r="C116" s="232"/>
      <c r="D116" s="232" t="s">
        <v>629</v>
      </c>
      <c r="E116" s="166"/>
      <c r="F116" s="166"/>
      <c r="G116" s="166"/>
      <c r="H116" s="166"/>
      <c r="I116" s="166"/>
      <c r="J116" s="166"/>
      <c r="K116" s="166"/>
      <c r="L116" s="166"/>
      <c r="M116" s="166"/>
      <c r="N116" s="166"/>
      <c r="O116" s="166"/>
      <c r="P116" s="166"/>
      <c r="Q116" s="166"/>
      <c r="R116" s="166"/>
      <c r="S116" s="166"/>
      <c r="T116" s="82"/>
      <c r="U116" s="82"/>
      <c r="V116" s="82"/>
      <c r="W116" s="83" t="s">
        <v>276</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276</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630</v>
      </c>
      <c r="B117" s="232" t="s">
        <v>84</v>
      </c>
      <c r="C117" s="232"/>
      <c r="D117" s="232" t="s">
        <v>631</v>
      </c>
      <c r="E117" s="166"/>
      <c r="F117" s="166"/>
      <c r="G117" s="166"/>
      <c r="H117" s="166"/>
      <c r="I117" s="166"/>
      <c r="J117" s="166"/>
      <c r="K117" s="166"/>
      <c r="L117" s="166"/>
      <c r="M117" s="166"/>
      <c r="N117" s="166"/>
      <c r="O117" s="166"/>
      <c r="P117" s="166"/>
      <c r="Q117" s="166"/>
      <c r="R117" s="166"/>
      <c r="S117" s="166"/>
      <c r="T117" s="82"/>
      <c r="U117" s="82"/>
      <c r="V117" s="82"/>
      <c r="W117" s="83" t="s">
        <v>276</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276</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632</v>
      </c>
      <c r="B118" s="218" t="s">
        <v>84</v>
      </c>
      <c r="C118" s="218"/>
      <c r="D118" s="219" t="s">
        <v>633</v>
      </c>
      <c r="E118" s="220"/>
      <c r="F118" s="220"/>
      <c r="G118" s="220"/>
      <c r="H118" s="220"/>
      <c r="I118" s="220"/>
      <c r="J118" s="220"/>
      <c r="K118" s="220"/>
      <c r="L118" s="220"/>
      <c r="M118" s="220"/>
      <c r="N118" s="220"/>
      <c r="O118" s="220"/>
      <c r="P118" s="220"/>
      <c r="Q118" s="220"/>
      <c r="R118" s="220"/>
      <c r="S118" s="221"/>
      <c r="T118" s="222"/>
      <c r="U118" s="223"/>
      <c r="V118" s="223"/>
      <c r="W118" s="224" t="s">
        <v>276</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276</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634</v>
      </c>
      <c r="B119" s="29" t="s">
        <v>635</v>
      </c>
      <c r="C119" s="29" t="s">
        <v>636</v>
      </c>
      <c r="D119" s="30" t="s">
        <v>637</v>
      </c>
      <c r="E119" s="31" t="s">
        <v>638</v>
      </c>
      <c r="F119" s="32" t="s">
        <v>122</v>
      </c>
      <c r="G119" s="32" t="s">
        <v>494</v>
      </c>
      <c r="H119" s="32" t="s">
        <v>137</v>
      </c>
      <c r="I119" s="32" t="s">
        <v>116</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239</v>
      </c>
      <c r="AH119" s="171">
        <v>6</v>
      </c>
      <c r="AI119" s="134" t="s">
        <v>238</v>
      </c>
      <c r="AJ119" s="136"/>
      <c r="AK119" s="119"/>
      <c r="AL119" s="120"/>
      <c r="AM119" s="120"/>
      <c r="AN119" s="120"/>
      <c r="AO119" s="120"/>
      <c r="AP119" s="120" t="s">
        <v>201</v>
      </c>
      <c r="AQ119" s="129" t="s">
        <v>771</v>
      </c>
      <c r="AR119" s="120">
        <v>2.84</v>
      </c>
      <c r="AS119" s="120" t="s">
        <v>202</v>
      </c>
      <c r="AT119" s="129" t="s">
        <v>772</v>
      </c>
      <c r="AU119" s="120">
        <v>494</v>
      </c>
      <c r="AV119" s="120" t="s">
        <v>199</v>
      </c>
      <c r="AW119" s="129" t="s">
        <v>773</v>
      </c>
      <c r="AX119" s="120">
        <v>526</v>
      </c>
      <c r="AY119" s="120"/>
      <c r="AZ119" s="129"/>
      <c r="BA119" s="120"/>
      <c r="BB119" s="120"/>
      <c r="BC119" s="120"/>
      <c r="BD119" s="120"/>
      <c r="BE119" s="120"/>
      <c r="BF119" s="120"/>
      <c r="BG119" s="135"/>
      <c r="BH119" s="57" t="s">
        <v>808</v>
      </c>
      <c r="BI119" s="364" t="s">
        <v>942</v>
      </c>
      <c r="BJ119" s="122"/>
      <c r="BK119" s="122"/>
      <c r="BL119" s="122"/>
      <c r="BM119" s="122"/>
      <c r="BN119" s="122"/>
    </row>
    <row r="120" spans="1:150" ht="25.5" hidden="1" customHeight="1" x14ac:dyDescent="0.25">
      <c r="A120" s="29" t="s">
        <v>639</v>
      </c>
      <c r="B120" s="29" t="s">
        <v>640</v>
      </c>
      <c r="C120" s="29" t="s">
        <v>641</v>
      </c>
      <c r="D120" s="40" t="s">
        <v>642</v>
      </c>
      <c r="E120" s="41" t="s">
        <v>643</v>
      </c>
      <c r="F120" s="41" t="s">
        <v>122</v>
      </c>
      <c r="G120" s="41" t="s">
        <v>609</v>
      </c>
      <c r="H120" s="41" t="s">
        <v>137</v>
      </c>
      <c r="I120" s="41" t="s">
        <v>116</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238</v>
      </c>
      <c r="AH120" s="171">
        <v>7</v>
      </c>
      <c r="AI120" s="134" t="s">
        <v>239</v>
      </c>
      <c r="AJ120" s="136"/>
      <c r="AK120" s="133"/>
      <c r="AL120" s="117"/>
      <c r="AM120" s="117"/>
      <c r="AN120" s="117"/>
      <c r="AO120" s="117"/>
      <c r="AP120" s="120" t="s">
        <v>201</v>
      </c>
      <c r="AQ120" s="129" t="s">
        <v>771</v>
      </c>
      <c r="AR120" s="117">
        <v>3</v>
      </c>
      <c r="AS120" s="117" t="s">
        <v>202</v>
      </c>
      <c r="AT120" s="129" t="s">
        <v>772</v>
      </c>
      <c r="AU120" s="117">
        <v>92</v>
      </c>
      <c r="AV120" s="120" t="s">
        <v>199</v>
      </c>
      <c r="AW120" s="129" t="s">
        <v>773</v>
      </c>
      <c r="AX120" s="117">
        <v>60</v>
      </c>
      <c r="AY120" s="117" t="s">
        <v>200</v>
      </c>
      <c r="AZ120" s="116" t="s">
        <v>227</v>
      </c>
      <c r="BA120" s="117">
        <v>406</v>
      </c>
      <c r="BB120" s="117"/>
      <c r="BC120" s="117"/>
      <c r="BD120" s="117"/>
      <c r="BE120" s="117"/>
      <c r="BF120" s="117"/>
      <c r="BG120" s="132"/>
      <c r="BH120" s="57" t="s">
        <v>807</v>
      </c>
      <c r="BI120" s="364" t="s">
        <v>942</v>
      </c>
    </row>
    <row r="121" spans="1:150" ht="25.5" hidden="1" customHeight="1" x14ac:dyDescent="0.25">
      <c r="A121" s="29" t="s">
        <v>644</v>
      </c>
      <c r="B121" s="29" t="s">
        <v>645</v>
      </c>
      <c r="C121" s="29" t="s">
        <v>646</v>
      </c>
      <c r="D121" s="40" t="s">
        <v>647</v>
      </c>
      <c r="E121" s="41" t="s">
        <v>648</v>
      </c>
      <c r="F121" s="41" t="s">
        <v>122</v>
      </c>
      <c r="G121" s="41" t="s">
        <v>400</v>
      </c>
      <c r="H121" s="41" t="s">
        <v>137</v>
      </c>
      <c r="I121" s="41" t="s">
        <v>116</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239</v>
      </c>
      <c r="AH121" s="171">
        <v>6</v>
      </c>
      <c r="AI121" s="134" t="s">
        <v>238</v>
      </c>
      <c r="AJ121" s="136"/>
      <c r="AK121" s="133"/>
      <c r="AL121" s="117"/>
      <c r="AM121" s="117"/>
      <c r="AN121" s="117"/>
      <c r="AO121" s="117"/>
      <c r="AP121" s="120" t="s">
        <v>201</v>
      </c>
      <c r="AQ121" s="129" t="s">
        <v>771</v>
      </c>
      <c r="AR121" s="117">
        <v>1</v>
      </c>
      <c r="AS121" s="117" t="s">
        <v>202</v>
      </c>
      <c r="AT121" s="129" t="s">
        <v>772</v>
      </c>
      <c r="AU121" s="117">
        <v>137</v>
      </c>
      <c r="AV121" s="120" t="s">
        <v>199</v>
      </c>
      <c r="AW121" s="129" t="s">
        <v>773</v>
      </c>
      <c r="AX121" s="117">
        <v>110</v>
      </c>
      <c r="AY121" s="117" t="s">
        <v>198</v>
      </c>
      <c r="AZ121" s="116" t="s">
        <v>774</v>
      </c>
      <c r="BA121" s="117">
        <v>11310</v>
      </c>
      <c r="BB121" s="117"/>
      <c r="BC121" s="117"/>
      <c r="BD121" s="117"/>
      <c r="BE121" s="117"/>
      <c r="BF121" s="117"/>
      <c r="BG121" s="132"/>
      <c r="BH121" s="57" t="s">
        <v>806</v>
      </c>
      <c r="BI121" s="364" t="s">
        <v>942</v>
      </c>
    </row>
    <row r="122" spans="1:150" ht="25.5" hidden="1" customHeight="1" x14ac:dyDescent="0.25">
      <c r="A122" s="29" t="s">
        <v>649</v>
      </c>
      <c r="B122" s="29" t="s">
        <v>650</v>
      </c>
      <c r="C122" s="29" t="s">
        <v>651</v>
      </c>
      <c r="D122" s="40" t="s">
        <v>652</v>
      </c>
      <c r="E122" s="41" t="s">
        <v>653</v>
      </c>
      <c r="F122" s="41" t="s">
        <v>122</v>
      </c>
      <c r="G122" s="41" t="s">
        <v>362</v>
      </c>
      <c r="H122" s="41" t="s">
        <v>137</v>
      </c>
      <c r="I122" s="41" t="s">
        <v>116</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775</v>
      </c>
      <c r="AH122" s="171">
        <v>7</v>
      </c>
      <c r="AI122" s="134" t="s">
        <v>239</v>
      </c>
      <c r="AJ122" s="136"/>
      <c r="AK122" s="133"/>
      <c r="AL122" s="117"/>
      <c r="AM122" s="117"/>
      <c r="AN122" s="117"/>
      <c r="AO122" s="117"/>
      <c r="AP122" s="117" t="s">
        <v>201</v>
      </c>
      <c r="AQ122" s="116" t="s">
        <v>771</v>
      </c>
      <c r="AR122" s="117">
        <v>7.5</v>
      </c>
      <c r="AS122" s="117" t="s">
        <v>202</v>
      </c>
      <c r="AT122" s="116" t="s">
        <v>772</v>
      </c>
      <c r="AU122" s="117">
        <v>29</v>
      </c>
      <c r="AV122" s="117" t="s">
        <v>199</v>
      </c>
      <c r="AW122" s="129" t="s">
        <v>773</v>
      </c>
      <c r="AX122" s="117">
        <v>398</v>
      </c>
      <c r="AY122" s="117" t="s">
        <v>200</v>
      </c>
      <c r="AZ122" s="116" t="s">
        <v>227</v>
      </c>
      <c r="BA122" s="117">
        <v>862</v>
      </c>
      <c r="BB122" s="117"/>
      <c r="BC122" s="117"/>
      <c r="BD122" s="117"/>
      <c r="BE122" s="117"/>
      <c r="BF122" s="117"/>
      <c r="BG122" s="132"/>
      <c r="BH122" s="57" t="s">
        <v>809</v>
      </c>
      <c r="BI122" s="364" t="s">
        <v>942</v>
      </c>
    </row>
    <row r="123" spans="1:150" ht="25.5" hidden="1" customHeight="1" x14ac:dyDescent="0.25">
      <c r="A123" s="29" t="s">
        <v>654</v>
      </c>
      <c r="B123" s="29" t="s">
        <v>655</v>
      </c>
      <c r="C123" s="29" t="s">
        <v>656</v>
      </c>
      <c r="D123" s="40" t="s">
        <v>657</v>
      </c>
      <c r="E123" s="41" t="s">
        <v>638</v>
      </c>
      <c r="F123" s="41" t="s">
        <v>122</v>
      </c>
      <c r="G123" s="41" t="s">
        <v>494</v>
      </c>
      <c r="H123" s="41" t="s">
        <v>137</v>
      </c>
      <c r="I123" s="41" t="s">
        <v>116</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775</v>
      </c>
      <c r="AH123" s="171">
        <v>7</v>
      </c>
      <c r="AI123" s="134" t="s">
        <v>239</v>
      </c>
      <c r="AJ123" s="136"/>
      <c r="AK123" s="133"/>
      <c r="AL123" s="117"/>
      <c r="AM123" s="117"/>
      <c r="AN123" s="117"/>
      <c r="AO123" s="117"/>
      <c r="AP123" s="117" t="s">
        <v>198</v>
      </c>
      <c r="AQ123" s="129" t="s">
        <v>774</v>
      </c>
      <c r="AR123" s="117">
        <v>221</v>
      </c>
      <c r="AS123" s="117" t="s">
        <v>200</v>
      </c>
      <c r="AT123" s="116" t="s">
        <v>227</v>
      </c>
      <c r="AU123" s="117">
        <v>600</v>
      </c>
      <c r="AV123" s="136"/>
      <c r="AW123" s="136"/>
      <c r="AX123" s="136"/>
      <c r="AY123" s="136"/>
      <c r="AZ123" s="136"/>
      <c r="BA123" s="136"/>
      <c r="BB123" s="117"/>
      <c r="BC123" s="117"/>
      <c r="BD123" s="117"/>
      <c r="BE123" s="117"/>
      <c r="BF123" s="117"/>
      <c r="BG123" s="132"/>
      <c r="BH123" s="57" t="s">
        <v>811</v>
      </c>
      <c r="BI123" s="364" t="s">
        <v>942</v>
      </c>
    </row>
    <row r="124" spans="1:150" ht="25.5" hidden="1" customHeight="1" x14ac:dyDescent="0.25">
      <c r="A124" s="29" t="s">
        <v>658</v>
      </c>
      <c r="B124" s="29" t="s">
        <v>659</v>
      </c>
      <c r="C124" s="29" t="s">
        <v>660</v>
      </c>
      <c r="D124" s="40" t="s">
        <v>661</v>
      </c>
      <c r="E124" s="41" t="s">
        <v>643</v>
      </c>
      <c r="F124" s="41" t="s">
        <v>122</v>
      </c>
      <c r="G124" s="41" t="s">
        <v>609</v>
      </c>
      <c r="H124" s="41" t="s">
        <v>137</v>
      </c>
      <c r="I124" s="41" t="s">
        <v>116</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239</v>
      </c>
      <c r="AH124" s="171"/>
      <c r="AI124" s="134"/>
      <c r="AJ124" s="136"/>
      <c r="AK124" s="133"/>
      <c r="AL124" s="117"/>
      <c r="AM124" s="117"/>
      <c r="AN124" s="117"/>
      <c r="AO124" s="117"/>
      <c r="AP124" s="117" t="s">
        <v>199</v>
      </c>
      <c r="AQ124" s="129" t="s">
        <v>773</v>
      </c>
      <c r="AR124" s="117">
        <v>50</v>
      </c>
      <c r="AS124" s="117"/>
      <c r="AT124" s="116"/>
      <c r="AU124" s="117"/>
      <c r="AV124" s="136"/>
      <c r="AW124" s="136"/>
      <c r="AX124" s="136"/>
      <c r="AY124" s="136"/>
      <c r="AZ124" s="136"/>
      <c r="BA124" s="136"/>
      <c r="BB124" s="117"/>
      <c r="BC124" s="117"/>
      <c r="BD124" s="117"/>
      <c r="BE124" s="117"/>
      <c r="BF124" s="117"/>
      <c r="BG124" s="132"/>
      <c r="BH124" s="57" t="s">
        <v>810</v>
      </c>
      <c r="BI124" s="364" t="s">
        <v>942</v>
      </c>
    </row>
    <row r="125" spans="1:150" ht="25.5" hidden="1" customHeight="1" x14ac:dyDescent="0.25">
      <c r="A125" s="29" t="s">
        <v>662</v>
      </c>
      <c r="B125" s="29" t="s">
        <v>663</v>
      </c>
      <c r="C125" s="29" t="s">
        <v>664</v>
      </c>
      <c r="D125" s="40" t="s">
        <v>665</v>
      </c>
      <c r="E125" s="41" t="s">
        <v>648</v>
      </c>
      <c r="F125" s="41" t="s">
        <v>122</v>
      </c>
      <c r="G125" s="41" t="s">
        <v>400</v>
      </c>
      <c r="H125" s="41" t="s">
        <v>137</v>
      </c>
      <c r="I125" s="41" t="s">
        <v>116</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239</v>
      </c>
      <c r="AH125" s="170">
        <v>6</v>
      </c>
      <c r="AI125" s="116" t="s">
        <v>775</v>
      </c>
      <c r="AJ125" s="120">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29" t="s">
        <v>773</v>
      </c>
      <c r="AX125" s="117">
        <v>93</v>
      </c>
      <c r="AY125" s="117"/>
      <c r="AZ125" s="116"/>
      <c r="BA125" s="117"/>
      <c r="BB125" s="117"/>
      <c r="BC125" s="117"/>
      <c r="BD125" s="117"/>
      <c r="BE125" s="117"/>
      <c r="BF125" s="117"/>
      <c r="BG125" s="132"/>
      <c r="BH125" s="57" t="s">
        <v>812</v>
      </c>
      <c r="BI125" s="364" t="s">
        <v>942</v>
      </c>
    </row>
    <row r="126" spans="1:150" ht="38.25" hidden="1" customHeight="1" x14ac:dyDescent="0.25">
      <c r="A126" s="29" t="s">
        <v>666</v>
      </c>
      <c r="B126" s="29" t="s">
        <v>667</v>
      </c>
      <c r="C126" s="2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775</v>
      </c>
      <c r="AH126" s="171">
        <v>7</v>
      </c>
      <c r="AI126" s="134" t="s">
        <v>239</v>
      </c>
      <c r="AJ126" s="120">
        <v>50</v>
      </c>
      <c r="AK126" s="150" t="s">
        <v>776</v>
      </c>
      <c r="AL126" s="117"/>
      <c r="AM126" s="117"/>
      <c r="AN126" s="117"/>
      <c r="AO126" s="117"/>
      <c r="AP126" s="117" t="s">
        <v>201</v>
      </c>
      <c r="AQ126" s="116" t="s">
        <v>771</v>
      </c>
      <c r="AR126" s="117">
        <v>3.45</v>
      </c>
      <c r="AS126" s="117" t="s">
        <v>202</v>
      </c>
      <c r="AT126" s="116" t="s">
        <v>772</v>
      </c>
      <c r="AU126" s="117">
        <v>17</v>
      </c>
      <c r="AV126" s="117" t="s">
        <v>199</v>
      </c>
      <c r="AW126" s="129" t="s">
        <v>773</v>
      </c>
      <c r="AX126" s="117">
        <v>32</v>
      </c>
      <c r="AY126" s="117"/>
      <c r="AZ126" s="116"/>
      <c r="BA126" s="117"/>
      <c r="BB126" s="117"/>
      <c r="BC126" s="117"/>
      <c r="BD126" s="117"/>
      <c r="BE126" s="117"/>
      <c r="BF126" s="117"/>
      <c r="BG126" s="132"/>
      <c r="BH126" s="57" t="s">
        <v>813</v>
      </c>
      <c r="BI126" s="364" t="s">
        <v>942</v>
      </c>
    </row>
    <row r="127" spans="1:150" s="113" customFormat="1" ht="25.5" hidden="1" customHeight="1" x14ac:dyDescent="0.25">
      <c r="A127" s="20" t="s">
        <v>670</v>
      </c>
      <c r="B127" s="21" t="s">
        <v>84</v>
      </c>
      <c r="C127" s="21"/>
      <c r="D127" s="37" t="s">
        <v>671</v>
      </c>
      <c r="E127" s="23"/>
      <c r="F127" s="23"/>
      <c r="G127" s="23"/>
      <c r="H127" s="23"/>
      <c r="I127" s="23"/>
      <c r="J127" s="23"/>
      <c r="K127" s="23"/>
      <c r="L127" s="23"/>
      <c r="M127" s="23"/>
      <c r="N127" s="23"/>
      <c r="O127" s="23"/>
      <c r="P127" s="23"/>
      <c r="Q127" s="23"/>
      <c r="R127" s="23"/>
      <c r="S127" s="52"/>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672</v>
      </c>
      <c r="B128" s="29" t="s">
        <v>673</v>
      </c>
      <c r="C128" s="29" t="s">
        <v>674</v>
      </c>
      <c r="D128" s="30" t="s">
        <v>675</v>
      </c>
      <c r="E128" s="31" t="s">
        <v>653</v>
      </c>
      <c r="F128" s="32" t="s">
        <v>122</v>
      </c>
      <c r="G128" s="32" t="s">
        <v>362</v>
      </c>
      <c r="H128" s="32" t="s">
        <v>141</v>
      </c>
      <c r="I128" s="32" t="s">
        <v>116</v>
      </c>
      <c r="J128" s="32"/>
      <c r="K128" s="32"/>
      <c r="L128" s="32"/>
      <c r="M128" s="32"/>
      <c r="N128" s="33">
        <f>O128+S128</f>
        <v>1681106.52</v>
      </c>
      <c r="O128" s="33">
        <v>252165.98</v>
      </c>
      <c r="P128" s="33">
        <v>0</v>
      </c>
      <c r="Q128" s="33">
        <v>0</v>
      </c>
      <c r="R128" s="33">
        <v>0</v>
      </c>
      <c r="S128" s="33">
        <v>1428940.54</v>
      </c>
      <c r="T128" s="34">
        <v>42491</v>
      </c>
      <c r="U128" s="35">
        <v>42705</v>
      </c>
      <c r="V128" s="35">
        <v>42794</v>
      </c>
      <c r="W128" s="36">
        <v>43904</v>
      </c>
      <c r="X128" s="114">
        <v>0</v>
      </c>
      <c r="Y128" s="114">
        <v>250000</v>
      </c>
      <c r="Z128" s="114">
        <v>332000</v>
      </c>
      <c r="AA128" s="114">
        <v>641207.01</v>
      </c>
      <c r="AB128" s="114">
        <f>S128-Y128-Z128-AA128</f>
        <v>205733.53000000003</v>
      </c>
      <c r="AC128" s="114"/>
      <c r="AD128" s="139"/>
      <c r="AE128" s="115"/>
      <c r="AF128" s="172">
        <v>8</v>
      </c>
      <c r="AG128" s="129" t="s">
        <v>240</v>
      </c>
      <c r="AH128" s="120"/>
      <c r="AI128" s="135"/>
      <c r="AJ128" s="136"/>
      <c r="AK128" s="119"/>
      <c r="AL128" s="120"/>
      <c r="AM128" s="120"/>
      <c r="AN128" s="120"/>
      <c r="AO128" s="120"/>
      <c r="AP128" s="120" t="s">
        <v>203</v>
      </c>
      <c r="AQ128" s="129" t="s">
        <v>204</v>
      </c>
      <c r="AR128" s="120">
        <f>125.34+23</f>
        <v>148.34</v>
      </c>
      <c r="AS128" s="120" t="s">
        <v>205</v>
      </c>
      <c r="AT128" s="129" t="s">
        <v>228</v>
      </c>
      <c r="AU128" s="120">
        <v>68.709999999999994</v>
      </c>
      <c r="AV128" s="120"/>
      <c r="AW128" s="120"/>
      <c r="AX128" s="120"/>
      <c r="AY128" s="120"/>
      <c r="AZ128" s="120"/>
      <c r="BA128" s="120"/>
      <c r="BB128" s="120"/>
      <c r="BC128" s="120"/>
      <c r="BD128" s="120"/>
      <c r="BE128" s="120"/>
      <c r="BF128" s="120"/>
      <c r="BG128" s="135"/>
      <c r="BH128" s="57" t="s">
        <v>804</v>
      </c>
      <c r="BI128" s="364" t="s">
        <v>942</v>
      </c>
    </row>
    <row r="129" spans="1:150" ht="24.75" hidden="1" customHeight="1" thickBot="1" x14ac:dyDescent="0.3">
      <c r="A129" s="15" t="s">
        <v>676</v>
      </c>
      <c r="B129" s="16" t="s">
        <v>84</v>
      </c>
      <c r="C129" s="16"/>
      <c r="D129" s="16" t="s">
        <v>677</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276</v>
      </c>
    </row>
    <row r="130" spans="1:150" s="113" customFormat="1" ht="25.5" hidden="1" customHeight="1" x14ac:dyDescent="0.25">
      <c r="A130" s="20" t="s">
        <v>678</v>
      </c>
      <c r="B130" s="21" t="s">
        <v>84</v>
      </c>
      <c r="C130" s="21"/>
      <c r="D130" s="22" t="s">
        <v>679</v>
      </c>
      <c r="E130" s="23"/>
      <c r="F130" s="23"/>
      <c r="G130" s="23"/>
      <c r="H130" s="23"/>
      <c r="I130" s="23"/>
      <c r="J130" s="23"/>
      <c r="K130" s="23"/>
      <c r="L130" s="23"/>
      <c r="M130" s="23"/>
      <c r="N130" s="23"/>
      <c r="O130" s="23"/>
      <c r="P130" s="23"/>
      <c r="Q130" s="23"/>
      <c r="R130" s="23"/>
      <c r="S130" s="24"/>
      <c r="T130" s="25"/>
      <c r="U130" s="38"/>
      <c r="V130" s="38"/>
      <c r="W130" s="28" t="s">
        <v>276</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276</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hidden="1" customHeight="1" x14ac:dyDescent="0.25">
      <c r="A131" s="29" t="s">
        <v>680</v>
      </c>
      <c r="B131" s="29" t="s">
        <v>681</v>
      </c>
      <c r="C131" s="29" t="s">
        <v>682</v>
      </c>
      <c r="D131" s="30" t="s">
        <v>683</v>
      </c>
      <c r="E131" s="31" t="s">
        <v>684</v>
      </c>
      <c r="F131" s="32" t="s">
        <v>122</v>
      </c>
      <c r="G131" s="32" t="s">
        <v>409</v>
      </c>
      <c r="H131" s="32" t="s">
        <v>144</v>
      </c>
      <c r="I131" s="32" t="s">
        <v>116</v>
      </c>
      <c r="J131" s="32"/>
      <c r="K131" s="32"/>
      <c r="L131" s="32"/>
      <c r="M131" s="32"/>
      <c r="N131" s="33">
        <v>2800256.02</v>
      </c>
      <c r="O131" s="33"/>
      <c r="P131" s="33"/>
      <c r="Q131" s="33"/>
      <c r="R131" s="33">
        <v>420038.40000000002</v>
      </c>
      <c r="S131" s="33">
        <v>2380217.62</v>
      </c>
      <c r="T131" s="34">
        <v>42826</v>
      </c>
      <c r="U131" s="35">
        <v>42856</v>
      </c>
      <c r="V131" s="35">
        <v>42916</v>
      </c>
      <c r="W131" s="36">
        <v>43545</v>
      </c>
      <c r="X131" s="114"/>
      <c r="Y131" s="114">
        <f>S131/2</f>
        <v>1190108.81</v>
      </c>
      <c r="Z131" s="114">
        <f>S131/2</f>
        <v>1190108.81</v>
      </c>
      <c r="AA131" s="114"/>
      <c r="AB131" s="114"/>
      <c r="AC131" s="114"/>
      <c r="AD131" s="139"/>
      <c r="AE131" s="115"/>
      <c r="AF131" s="119">
        <v>5</v>
      </c>
      <c r="AG131" s="173" t="s">
        <v>777</v>
      </c>
      <c r="AH131" s="120"/>
      <c r="AI131" s="174"/>
      <c r="AJ131" s="136"/>
      <c r="AK131" s="175"/>
      <c r="AL131" s="120"/>
      <c r="AM131" s="120"/>
      <c r="AN131" s="120"/>
      <c r="AO131" s="120"/>
      <c r="AP131" s="176" t="s">
        <v>206</v>
      </c>
      <c r="AQ131" s="173" t="s">
        <v>778</v>
      </c>
      <c r="AR131" s="177">
        <v>5100</v>
      </c>
      <c r="AS131" s="120"/>
      <c r="AT131" s="178"/>
      <c r="AU131" s="173"/>
      <c r="AV131" s="120"/>
      <c r="AW131" s="120"/>
      <c r="AX131" s="120"/>
      <c r="AY131" s="120"/>
      <c r="AZ131" s="120"/>
      <c r="BA131" s="120"/>
      <c r="BB131" s="120"/>
      <c r="BC131" s="120"/>
      <c r="BD131" s="120"/>
      <c r="BE131" s="120"/>
      <c r="BF131" s="120"/>
      <c r="BG131" s="135"/>
      <c r="BH131" s="57" t="s">
        <v>805</v>
      </c>
      <c r="BI131" s="364" t="s">
        <v>942</v>
      </c>
    </row>
    <row r="132" spans="1:150" ht="24.75" hidden="1" customHeight="1" thickBot="1" x14ac:dyDescent="0.3">
      <c r="A132" s="15" t="s">
        <v>685</v>
      </c>
      <c r="B132" s="16" t="s">
        <v>84</v>
      </c>
      <c r="C132" s="16"/>
      <c r="D132" s="16" t="s">
        <v>686</v>
      </c>
      <c r="E132" s="17"/>
      <c r="F132" s="17"/>
      <c r="G132" s="17"/>
      <c r="H132" s="17"/>
      <c r="I132" s="17"/>
      <c r="J132" s="17"/>
      <c r="K132" s="17"/>
      <c r="L132" s="17"/>
      <c r="M132" s="17"/>
      <c r="N132" s="17"/>
      <c r="O132" s="17"/>
      <c r="P132" s="17"/>
      <c r="Q132" s="17"/>
      <c r="R132" s="17"/>
      <c r="S132" s="17"/>
      <c r="T132" s="46"/>
      <c r="U132" s="47"/>
      <c r="V132" s="47"/>
      <c r="W132" s="48" t="s">
        <v>276</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276</v>
      </c>
    </row>
    <row r="133" spans="1:150" ht="24.75" hidden="1" customHeight="1" thickBot="1" x14ac:dyDescent="0.3">
      <c r="A133" s="15" t="s">
        <v>687</v>
      </c>
      <c r="B133" s="16" t="s">
        <v>84</v>
      </c>
      <c r="C133" s="16"/>
      <c r="D133" s="16" t="s">
        <v>688</v>
      </c>
      <c r="E133" s="17"/>
      <c r="F133" s="17"/>
      <c r="G133" s="17"/>
      <c r="H133" s="17"/>
      <c r="I133" s="17"/>
      <c r="J133" s="17"/>
      <c r="K133" s="17"/>
      <c r="L133" s="17"/>
      <c r="M133" s="17"/>
      <c r="N133" s="17"/>
      <c r="O133" s="17"/>
      <c r="P133" s="17"/>
      <c r="Q133" s="17"/>
      <c r="R133" s="17"/>
      <c r="S133" s="17"/>
      <c r="T133" s="46"/>
      <c r="U133" s="47"/>
      <c r="V133" s="47"/>
      <c r="W133" s="48" t="s">
        <v>276</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276</v>
      </c>
    </row>
    <row r="134" spans="1:150" s="113" customFormat="1" ht="25.5" hidden="1" customHeight="1" x14ac:dyDescent="0.25">
      <c r="A134" s="20" t="s">
        <v>689</v>
      </c>
      <c r="B134" s="21" t="s">
        <v>84</v>
      </c>
      <c r="C134" s="21"/>
      <c r="D134" s="37" t="s">
        <v>690</v>
      </c>
      <c r="E134" s="23"/>
      <c r="F134" s="23"/>
      <c r="G134" s="23"/>
      <c r="H134" s="23"/>
      <c r="I134" s="23"/>
      <c r="J134" s="23"/>
      <c r="K134" s="23"/>
      <c r="L134" s="23"/>
      <c r="M134" s="23"/>
      <c r="N134" s="23"/>
      <c r="O134" s="23"/>
      <c r="P134" s="23"/>
      <c r="Q134" s="23"/>
      <c r="R134" s="23"/>
      <c r="S134" s="24"/>
      <c r="T134" s="25"/>
      <c r="U134" s="38"/>
      <c r="V134" s="38"/>
      <c r="W134" s="28" t="s">
        <v>276</v>
      </c>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276</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hidden="1"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f>O135+S135</f>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150" s="101" customFormat="1" ht="25.5" hidden="1"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f t="shared" ref="N136:N141" si="1">O136+S136</f>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150" s="101" customFormat="1" ht="25.5" hidden="1"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f t="shared" si="1"/>
        <v>920732.19</v>
      </c>
      <c r="O137" s="42">
        <v>138109.82</v>
      </c>
      <c r="P137" s="42"/>
      <c r="Q137" s="42"/>
      <c r="R137" s="42"/>
      <c r="S137" s="42">
        <v>782622.37</v>
      </c>
      <c r="T137" s="43">
        <v>43373</v>
      </c>
      <c r="U137" s="44">
        <v>43585</v>
      </c>
      <c r="V137" s="44">
        <v>43676</v>
      </c>
      <c r="W137" s="45">
        <v>44407</v>
      </c>
      <c r="X137" s="91"/>
      <c r="Y137" s="91"/>
      <c r="Z137" s="91"/>
      <c r="AA137" s="91">
        <f>S137*0.4</f>
        <v>313048.94800000003</v>
      </c>
      <c r="AB137" s="91">
        <f>S137*0.4</f>
        <v>313048.94800000003</v>
      </c>
      <c r="AC137" s="91">
        <f>S137*0.2</f>
        <v>156524.47400000002</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150" s="101" customFormat="1" ht="25.5" hidden="1"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f t="shared" si="1"/>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39</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150" s="101" customFormat="1" ht="25.5" hidden="1"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f t="shared" si="1"/>
        <v>298477.85000000003</v>
      </c>
      <c r="O139" s="42">
        <v>42071.68</v>
      </c>
      <c r="P139" s="42"/>
      <c r="Q139" s="42"/>
      <c r="R139" s="42"/>
      <c r="S139" s="42">
        <v>256406.17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150" s="101" customFormat="1" ht="25.5" hidden="1"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f t="shared" si="1"/>
        <v>377371.01999999996</v>
      </c>
      <c r="O140" s="42">
        <v>55823.42</v>
      </c>
      <c r="P140" s="42"/>
      <c r="Q140" s="42"/>
      <c r="R140" s="42"/>
      <c r="S140" s="42">
        <v>321547.59999999998</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150" ht="25.5" hidden="1" customHeight="1" x14ac:dyDescent="0.25">
      <c r="A141" s="29" t="s">
        <v>714</v>
      </c>
      <c r="B141" s="29" t="s">
        <v>715</v>
      </c>
      <c r="C141" s="39" t="s">
        <v>1056</v>
      </c>
      <c r="D141" s="30" t="s">
        <v>716</v>
      </c>
      <c r="E141" s="31" t="s">
        <v>267</v>
      </c>
      <c r="F141" s="32" t="s">
        <v>122</v>
      </c>
      <c r="G141" s="32" t="s">
        <v>494</v>
      </c>
      <c r="H141" s="32" t="s">
        <v>695</v>
      </c>
      <c r="I141" s="32" t="s">
        <v>116</v>
      </c>
      <c r="J141" s="32"/>
      <c r="K141" s="32"/>
      <c r="L141" s="32"/>
      <c r="M141" s="32"/>
      <c r="N141" s="42">
        <f t="shared" si="1"/>
        <v>129411.77</v>
      </c>
      <c r="O141" s="33">
        <v>19411.77</v>
      </c>
      <c r="P141" s="33"/>
      <c r="Q141" s="33"/>
      <c r="R141" s="33"/>
      <c r="S141" s="42">
        <v>110000</v>
      </c>
      <c r="T141" s="43">
        <v>43373</v>
      </c>
      <c r="U141" s="44">
        <v>43646</v>
      </c>
      <c r="V141" s="44">
        <v>43707</v>
      </c>
      <c r="W141" s="45">
        <v>44377</v>
      </c>
      <c r="X141" s="114"/>
      <c r="Y141" s="115"/>
      <c r="Z141" s="114">
        <v>0</v>
      </c>
      <c r="AA141" s="114">
        <v>25000</v>
      </c>
      <c r="AB141" s="114">
        <v>55000</v>
      </c>
      <c r="AC141" s="114">
        <v>30000</v>
      </c>
      <c r="AD141" s="139"/>
      <c r="AE141" s="115"/>
      <c r="AF141" s="119">
        <v>38</v>
      </c>
      <c r="AG141" s="129" t="s">
        <v>254</v>
      </c>
      <c r="AH141" s="120"/>
      <c r="AI141" s="135"/>
      <c r="AJ141" s="136"/>
      <c r="AK141" s="119"/>
      <c r="AL141" s="120"/>
      <c r="AM141" s="120"/>
      <c r="AN141" s="120"/>
      <c r="AO141" s="120"/>
      <c r="AP141" s="117" t="s">
        <v>179</v>
      </c>
      <c r="AQ141" s="116" t="s">
        <v>779</v>
      </c>
      <c r="AR141" s="116">
        <v>0.22</v>
      </c>
      <c r="AS141" s="117" t="s">
        <v>229</v>
      </c>
      <c r="AT141" s="116" t="s">
        <v>780</v>
      </c>
      <c r="AU141" s="117">
        <v>1</v>
      </c>
      <c r="AV141" s="116" t="s">
        <v>182</v>
      </c>
      <c r="AW141" s="116" t="s">
        <v>781</v>
      </c>
      <c r="AX141" s="116">
        <v>3</v>
      </c>
      <c r="AY141" s="136"/>
      <c r="AZ141" s="136"/>
      <c r="BA141" s="136"/>
      <c r="BB141" s="136"/>
      <c r="BC141" s="136"/>
      <c r="BD141" s="136"/>
      <c r="BE141" s="136"/>
      <c r="BF141" s="136"/>
      <c r="BG141" s="370"/>
      <c r="BH141" s="57" t="s">
        <v>886</v>
      </c>
      <c r="BI141" s="364" t="s">
        <v>1015</v>
      </c>
    </row>
    <row r="142" spans="1:150" ht="24.75" hidden="1" customHeight="1" x14ac:dyDescent="0.2">
      <c r="A142" s="179" t="s">
        <v>784</v>
      </c>
      <c r="B142" s="179"/>
      <c r="C142" s="179"/>
      <c r="D142" s="180"/>
      <c r="E142" s="181"/>
      <c r="F142" s="181"/>
      <c r="G142" s="181"/>
      <c r="H142" s="181"/>
      <c r="I142" s="181"/>
      <c r="J142" s="181"/>
      <c r="K142" s="181"/>
      <c r="L142" s="181"/>
      <c r="M142" s="181"/>
      <c r="N142" s="182">
        <f t="shared" ref="N142:S142" si="2">SUM(N6:N141)-N138</f>
        <v>74554853.191764683</v>
      </c>
      <c r="O142" s="182">
        <f t="shared" si="2"/>
        <v>6704385.6641176492</v>
      </c>
      <c r="P142" s="182">
        <f t="shared" si="2"/>
        <v>1026954.3976470591</v>
      </c>
      <c r="Q142" s="182">
        <f t="shared" si="2"/>
        <v>41280124.349999994</v>
      </c>
      <c r="R142" s="182">
        <f t="shared" si="2"/>
        <v>718270.9</v>
      </c>
      <c r="S142" s="182">
        <f t="shared" si="2"/>
        <v>28146479.880000006</v>
      </c>
      <c r="T142" s="182"/>
      <c r="U142" s="182"/>
      <c r="V142" s="182"/>
      <c r="W142" s="183"/>
      <c r="X142" s="182">
        <f>SUM(Z6:Z7)-X138</f>
        <v>0</v>
      </c>
      <c r="Y142" s="182">
        <f>SUM(AA6:AA7)-Y138</f>
        <v>0</v>
      </c>
      <c r="Z142" s="182">
        <f>SUM(AB6:AB7)-Z138</f>
        <v>0</v>
      </c>
      <c r="AA142" s="182">
        <f>SUM(AC6:AC7)-AA138</f>
        <v>0</v>
      </c>
      <c r="AB142" s="182">
        <f>SUM(AD6:AD141)-AB138</f>
        <v>10000</v>
      </c>
      <c r="AC142" s="182">
        <f>SUM(AE6:AE141)-AC138</f>
        <v>0</v>
      </c>
      <c r="AD142" s="182">
        <f>SUM(AF6:AF141)-AD138</f>
        <v>2548</v>
      </c>
      <c r="AE142" s="182">
        <f>SUM(AG6:AG141)-AE138</f>
        <v>0</v>
      </c>
      <c r="AF142" s="182"/>
      <c r="AG142" s="181"/>
      <c r="AH142" s="181"/>
      <c r="AI142" s="181"/>
      <c r="AJ142" s="181"/>
      <c r="AK142" s="181"/>
      <c r="AL142" s="181"/>
      <c r="AM142" s="181"/>
      <c r="AN142" s="181"/>
      <c r="AO142" s="181"/>
      <c r="AP142" s="184"/>
      <c r="AQ142" s="184"/>
      <c r="AR142" s="184"/>
      <c r="AS142" s="184"/>
      <c r="AT142" s="181"/>
      <c r="AU142" s="184"/>
      <c r="AV142" s="184"/>
      <c r="AW142" s="181"/>
      <c r="AX142" s="184"/>
      <c r="AY142" s="184"/>
      <c r="AZ142" s="181"/>
      <c r="BA142" s="184"/>
    </row>
    <row r="143" spans="1:150" ht="24.75" customHeight="1" x14ac:dyDescent="0.2">
      <c r="A143" s="185"/>
      <c r="B143" s="185"/>
      <c r="C143" s="185"/>
      <c r="D143" s="185"/>
      <c r="E143" s="17"/>
      <c r="F143" s="17"/>
      <c r="G143" s="17"/>
      <c r="H143" s="17"/>
      <c r="I143" s="17"/>
      <c r="J143" s="17"/>
      <c r="K143" s="17"/>
      <c r="L143" s="17"/>
      <c r="M143" s="17"/>
      <c r="N143" s="17"/>
      <c r="O143" s="17"/>
      <c r="P143" s="17"/>
      <c r="Q143" s="17"/>
      <c r="R143" s="17"/>
      <c r="S143" s="17"/>
      <c r="T143" s="17"/>
      <c r="U143" s="17"/>
      <c r="V143" s="17"/>
      <c r="W143" s="186"/>
      <c r="X143" s="17"/>
      <c r="Y143" s="17"/>
      <c r="Z143" s="17"/>
      <c r="AA143" s="17"/>
      <c r="AB143" s="17"/>
      <c r="AC143" s="17"/>
      <c r="AD143" s="17"/>
      <c r="AE143" s="17"/>
      <c r="AF143" s="17"/>
      <c r="AG143" s="17"/>
      <c r="AH143" s="17"/>
      <c r="AI143" s="17"/>
      <c r="AJ143" s="17"/>
      <c r="AK143" s="17"/>
      <c r="AL143" s="17"/>
      <c r="AM143" s="17"/>
      <c r="AN143" s="17"/>
      <c r="AO143" s="17"/>
      <c r="AP143" s="107"/>
      <c r="AQ143" s="107"/>
      <c r="AR143" s="187"/>
      <c r="AS143" s="107"/>
      <c r="AT143" s="17"/>
      <c r="AU143" s="107"/>
      <c r="AV143" s="107"/>
      <c r="AW143" s="17"/>
      <c r="AX143" s="107"/>
      <c r="AY143" s="107"/>
      <c r="AZ143" s="17"/>
      <c r="BA143" s="107"/>
    </row>
    <row r="144" spans="1:150" ht="24.75" customHeight="1" x14ac:dyDescent="0.2">
      <c r="A144" s="185"/>
      <c r="B144" s="185"/>
      <c r="C144" s="185"/>
      <c r="D144" s="185"/>
      <c r="E144" s="17"/>
      <c r="F144" s="17"/>
      <c r="G144" s="17"/>
      <c r="H144" s="17"/>
      <c r="I144" s="17"/>
      <c r="J144" s="17"/>
      <c r="K144" s="17"/>
      <c r="L144" s="17"/>
      <c r="M144" s="17"/>
      <c r="N144" s="17"/>
      <c r="O144" s="17"/>
      <c r="P144" s="17"/>
      <c r="Q144" s="17"/>
      <c r="R144" s="17"/>
      <c r="S144" s="188"/>
      <c r="T144" s="17"/>
      <c r="U144" s="17"/>
      <c r="V144" s="17"/>
      <c r="W144" s="186"/>
      <c r="X144" s="17"/>
      <c r="Y144" s="17"/>
      <c r="Z144" s="189"/>
      <c r="AA144" s="17"/>
      <c r="AB144" s="17"/>
      <c r="AC144" s="17"/>
      <c r="AD144" s="17"/>
      <c r="AE144" s="17"/>
      <c r="AF144" s="17"/>
      <c r="AG144" s="17"/>
      <c r="AH144" s="17"/>
      <c r="AI144" s="17"/>
      <c r="AJ144" s="17"/>
      <c r="AK144" s="17"/>
      <c r="AL144" s="17"/>
      <c r="AM144" s="17"/>
      <c r="AN144" s="17"/>
      <c r="AO144" s="17"/>
      <c r="AP144" s="107"/>
      <c r="AQ144" s="107"/>
      <c r="AR144" s="107"/>
      <c r="AS144" s="107"/>
      <c r="AT144" s="17"/>
      <c r="AU144" s="107"/>
      <c r="AV144" s="107"/>
      <c r="AW144" s="17"/>
      <c r="AX144" s="107"/>
      <c r="AY144" s="107"/>
      <c r="AZ144" s="17"/>
      <c r="BA144" s="107"/>
    </row>
    <row r="145" spans="1:53" ht="24.75" customHeight="1" x14ac:dyDescent="0.2">
      <c r="A145" s="185"/>
      <c r="B145" s="185"/>
      <c r="C145" s="185"/>
      <c r="D145" s="185"/>
      <c r="E145" s="17"/>
      <c r="F145" s="17"/>
      <c r="G145" s="17"/>
      <c r="H145" s="17"/>
      <c r="I145" s="17"/>
      <c r="J145" s="17"/>
      <c r="K145" s="17"/>
      <c r="L145" s="17"/>
      <c r="M145" s="17"/>
      <c r="N145" s="345"/>
      <c r="O145" s="189"/>
      <c r="P145" s="189"/>
      <c r="Q145" s="189"/>
      <c r="R145" s="189"/>
      <c r="S145" s="189"/>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0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206"/>
      <c r="O146" s="17"/>
      <c r="P146" s="17"/>
      <c r="Q146" s="17"/>
      <c r="R146" s="17"/>
      <c r="S146" s="189"/>
      <c r="T146" s="17"/>
      <c r="U146" s="17"/>
      <c r="V146" s="17"/>
      <c r="W146" s="186"/>
      <c r="X146" s="17"/>
      <c r="Y146" s="17"/>
      <c r="Z146" s="17"/>
      <c r="AA146" s="17"/>
      <c r="AB146" s="17"/>
      <c r="AC146" s="17"/>
      <c r="AD146" s="17"/>
      <c r="AE146" s="17"/>
      <c r="AF146" s="17"/>
      <c r="AG146" s="190"/>
      <c r="AH146" s="190"/>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206"/>
      <c r="O147" s="17"/>
      <c r="P147" s="17"/>
      <c r="Q147" s="17"/>
      <c r="R147" s="17"/>
      <c r="S147" s="17"/>
      <c r="T147" s="17"/>
      <c r="U147" s="17"/>
      <c r="V147" s="17"/>
      <c r="W147" s="186"/>
      <c r="X147" s="17"/>
      <c r="Y147" s="17"/>
      <c r="Z147" s="17"/>
      <c r="AA147" s="17"/>
      <c r="AB147" s="17"/>
      <c r="AC147" s="17"/>
      <c r="AD147" s="17"/>
      <c r="AE147" s="17"/>
      <c r="AF147" s="17"/>
      <c r="AG147" s="190"/>
      <c r="AH147" s="190"/>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206"/>
      <c r="O148" s="17"/>
      <c r="P148" s="17"/>
      <c r="Q148" s="17"/>
      <c r="R148" s="17"/>
      <c r="S148" s="17"/>
      <c r="T148" s="17"/>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206"/>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206"/>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206"/>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17"/>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17"/>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86"/>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86"/>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86"/>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85"/>
      <c r="B199" s="185"/>
      <c r="C199" s="185"/>
      <c r="D199" s="185"/>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85"/>
      <c r="B200" s="185"/>
      <c r="C200" s="185"/>
      <c r="D200" s="185"/>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85"/>
      <c r="B201" s="185"/>
      <c r="C201" s="185"/>
      <c r="D201" s="185"/>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91"/>
      <c r="B202" s="191"/>
      <c r="C202" s="191"/>
      <c r="D202" s="1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91"/>
      <c r="B203" s="191"/>
      <c r="C203" s="191"/>
      <c r="D203" s="190"/>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ht="24.75" customHeight="1" x14ac:dyDescent="0.2">
      <c r="A207" s="191"/>
      <c r="B207" s="191"/>
      <c r="C207" s="191"/>
      <c r="D207" s="190"/>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90"/>
      <c r="AH207" s="190"/>
      <c r="AI207" s="17"/>
      <c r="AJ207" s="17"/>
      <c r="AK207" s="17"/>
      <c r="AL207" s="17"/>
      <c r="AM207" s="17"/>
      <c r="AN207" s="17"/>
      <c r="AO207" s="17"/>
      <c r="AP207" s="107"/>
      <c r="AQ207" s="107"/>
      <c r="AR207" s="107"/>
      <c r="AS207" s="107"/>
      <c r="AT207" s="17"/>
      <c r="AU207" s="107"/>
      <c r="AV207" s="107"/>
      <c r="AW207" s="17"/>
      <c r="AX207" s="107"/>
      <c r="AY207" s="107"/>
      <c r="AZ207" s="17"/>
      <c r="BA207" s="107"/>
    </row>
    <row r="208" spans="1:53" ht="24.75" customHeight="1" x14ac:dyDescent="0.2">
      <c r="A208" s="191"/>
      <c r="B208" s="191"/>
      <c r="C208" s="191"/>
      <c r="D208" s="190"/>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90"/>
      <c r="AH208" s="190"/>
      <c r="AI208" s="17"/>
      <c r="AJ208" s="17"/>
      <c r="AK208" s="17"/>
      <c r="AL208" s="17"/>
      <c r="AM208" s="17"/>
      <c r="AN208" s="17"/>
      <c r="AO208" s="17"/>
      <c r="AP208" s="107"/>
      <c r="AQ208" s="107"/>
      <c r="AR208" s="107"/>
      <c r="AS208" s="107"/>
      <c r="AT208" s="17"/>
      <c r="AU208" s="107"/>
      <c r="AV208" s="107"/>
      <c r="AW208" s="17"/>
      <c r="AX208" s="107"/>
      <c r="AY208" s="107"/>
      <c r="AZ208" s="17"/>
      <c r="BA208" s="107"/>
    </row>
    <row r="209" spans="1:53" ht="24.75" customHeight="1" x14ac:dyDescent="0.2">
      <c r="A209" s="191"/>
      <c r="B209" s="191"/>
      <c r="C209" s="191"/>
      <c r="D209" s="190"/>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90"/>
      <c r="AH209" s="190"/>
      <c r="AI209" s="17"/>
      <c r="AJ209" s="17"/>
      <c r="AK209" s="17"/>
      <c r="AL209" s="17"/>
      <c r="AM209" s="17"/>
      <c r="AN209" s="17"/>
      <c r="AO209" s="17"/>
      <c r="AP209" s="107"/>
      <c r="AQ209" s="107"/>
      <c r="AR209" s="107"/>
      <c r="AS209" s="107"/>
      <c r="AT209" s="17"/>
      <c r="AU209" s="107"/>
      <c r="AV209" s="107"/>
      <c r="AW209" s="17"/>
      <c r="AX209" s="107"/>
      <c r="AY209" s="107"/>
      <c r="AZ209" s="17"/>
      <c r="BA209" s="107"/>
    </row>
    <row r="210" spans="1:53" x14ac:dyDescent="0.2">
      <c r="AG210" s="192"/>
      <c r="AH210" s="192"/>
    </row>
    <row r="211" spans="1:53" x14ac:dyDescent="0.2">
      <c r="AG211" s="192"/>
      <c r="AH211" s="192"/>
    </row>
    <row r="212" spans="1:53" x14ac:dyDescent="0.2">
      <c r="AG212" s="192"/>
      <c r="AH212" s="192"/>
    </row>
    <row r="213" spans="1:53" x14ac:dyDescent="0.2">
      <c r="AG213" s="192"/>
      <c r="AH213" s="192"/>
    </row>
    <row r="214" spans="1:53" x14ac:dyDescent="0.2">
      <c r="AG214" s="192"/>
      <c r="AH214" s="192"/>
    </row>
    <row r="215" spans="1:53" x14ac:dyDescent="0.2">
      <c r="AG215" s="192"/>
      <c r="AH215" s="192"/>
    </row>
    <row r="216" spans="1:53" x14ac:dyDescent="0.2">
      <c r="AG216" s="192"/>
      <c r="AH216" s="192"/>
    </row>
    <row r="217" spans="1:53" x14ac:dyDescent="0.2">
      <c r="AG217" s="192"/>
      <c r="AH217" s="192"/>
    </row>
    <row r="218" spans="1:53" x14ac:dyDescent="0.2">
      <c r="AG218" s="192"/>
      <c r="AH218" s="192"/>
    </row>
    <row r="219" spans="1:53" x14ac:dyDescent="0.2">
      <c r="AG219" s="192"/>
      <c r="AH219" s="192"/>
    </row>
    <row r="220" spans="1:53" x14ac:dyDescent="0.2">
      <c r="AG220" s="192"/>
      <c r="AH220" s="192"/>
    </row>
    <row r="221" spans="1:53" x14ac:dyDescent="0.2">
      <c r="AG221" s="192"/>
      <c r="AH221" s="192"/>
    </row>
    <row r="222" spans="1:53" x14ac:dyDescent="0.2">
      <c r="AG222" s="192"/>
      <c r="AH222" s="192"/>
    </row>
    <row r="223" spans="1:53" x14ac:dyDescent="0.2">
      <c r="AG223" s="192"/>
      <c r="AH223" s="192"/>
    </row>
    <row r="224" spans="1:53"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x14ac:dyDescent="0.2">
      <c r="AG377" s="192"/>
      <c r="AH377" s="192"/>
    </row>
    <row r="378" spans="1:60" x14ac:dyDescent="0.2">
      <c r="AG378" s="192"/>
      <c r="AH378" s="192"/>
    </row>
    <row r="379" spans="1:60" x14ac:dyDescent="0.2">
      <c r="AG379" s="192"/>
      <c r="AH379" s="192"/>
    </row>
    <row r="380" spans="1:60" s="101" customFormat="1" ht="23.25" customHeight="1" x14ac:dyDescent="0.2">
      <c r="A380" s="193"/>
      <c r="B380" s="193"/>
      <c r="C380" s="193"/>
      <c r="D380" s="194"/>
      <c r="E380" s="195"/>
      <c r="F380" s="195"/>
      <c r="G380" s="195"/>
      <c r="H380" s="195"/>
      <c r="I380" s="195"/>
      <c r="J380" s="195"/>
      <c r="K380" s="195"/>
      <c r="L380" s="195"/>
      <c r="M380" s="195"/>
      <c r="N380" s="196"/>
      <c r="O380" s="196"/>
      <c r="P380" s="196"/>
      <c r="Q380" s="534" t="s">
        <v>785</v>
      </c>
      <c r="R380" s="534"/>
      <c r="S380" s="197" t="e">
        <f>#REF!+#REF!+#REF!+#REF!+#REF!+#REF!+#REF!+#REF!+#REF!+#REF!+#REF!+#REF!+#REF!+#REF!+#REF!+#REF!+#REF!+#REF!+S21+#REF!+#REF!+#REF!+#REF!</f>
        <v>#REF!</v>
      </c>
      <c r="T380" s="195"/>
      <c r="U380" s="195"/>
      <c r="V380" s="195"/>
      <c r="W380" s="195"/>
      <c r="X380" s="195"/>
      <c r="Y380" s="195"/>
      <c r="Z380" s="195"/>
      <c r="AA380" s="195"/>
      <c r="AB380" s="195"/>
      <c r="AC380" s="195"/>
      <c r="AD380" s="195"/>
      <c r="AE380" s="195"/>
      <c r="AF380" s="195"/>
      <c r="AG380" s="198"/>
      <c r="AH380" s="198"/>
      <c r="AI380" s="199"/>
      <c r="AJ380" s="199"/>
      <c r="AK380" s="199"/>
      <c r="AL380" s="199"/>
      <c r="AM380" s="199"/>
      <c r="AN380" s="199"/>
      <c r="AO380" s="199"/>
      <c r="AP380" s="199"/>
      <c r="AQ380" s="199"/>
      <c r="AR380" s="199"/>
      <c r="AS380" s="199"/>
      <c r="AT380" s="199"/>
      <c r="AU380" s="199"/>
      <c r="AV380" s="199"/>
      <c r="AW380" s="199"/>
      <c r="AX380" s="199"/>
      <c r="AY380" s="199"/>
      <c r="AZ380" s="199"/>
      <c r="BA380" s="199"/>
      <c r="BH380" s="146"/>
    </row>
    <row r="381" spans="1:60" s="101" customFormat="1" ht="23.25" customHeight="1" x14ac:dyDescent="0.2">
      <c r="A381" s="193"/>
      <c r="B381" s="193"/>
      <c r="C381" s="193"/>
      <c r="D381" s="194"/>
      <c r="E381" s="195"/>
      <c r="F381" s="195"/>
      <c r="G381" s="195"/>
      <c r="H381" s="195"/>
      <c r="I381" s="195"/>
      <c r="J381" s="195"/>
      <c r="K381" s="195"/>
      <c r="L381" s="195"/>
      <c r="M381" s="195"/>
      <c r="N381" s="196"/>
      <c r="P381" s="196"/>
      <c r="R381" s="101" t="s">
        <v>786</v>
      </c>
      <c r="S381" s="197" t="e">
        <f>#REF!+#REF!+#REF!+#REF!+#REF!+#REF!+#REF!+#REF!+#REF!+#REF!+#REF!+#REF!+#REF!+#REF!+#REF!+#REF!+#REF!+#REF!+#REF!+#REF!+#REF!+#REF!+#REF!</f>
        <v>#REF!</v>
      </c>
      <c r="T381" s="195"/>
      <c r="U381" s="195"/>
      <c r="V381" s="195"/>
      <c r="W381" s="195"/>
      <c r="X381" s="195"/>
      <c r="Y381" s="195"/>
      <c r="Z381" s="195"/>
      <c r="AA381" s="195"/>
      <c r="AB381" s="195"/>
      <c r="AC381" s="195"/>
      <c r="AD381" s="195"/>
      <c r="AE381" s="195"/>
      <c r="AF381" s="195"/>
      <c r="AG381" s="198"/>
      <c r="AH381" s="198"/>
      <c r="AI381" s="199"/>
      <c r="AJ381" s="199"/>
      <c r="AK381" s="199"/>
      <c r="AL381" s="199"/>
      <c r="AM381" s="199"/>
      <c r="AN381" s="199"/>
      <c r="AO381" s="199"/>
      <c r="AP381" s="199"/>
      <c r="AQ381" s="199"/>
      <c r="AR381" s="199"/>
      <c r="AS381" s="199"/>
      <c r="AT381" s="199"/>
      <c r="AU381" s="199"/>
      <c r="AV381" s="199"/>
      <c r="AW381" s="199"/>
      <c r="AX381" s="199"/>
      <c r="AY381" s="199"/>
      <c r="AZ381" s="199"/>
      <c r="BA381" s="199"/>
      <c r="BH381" s="146"/>
    </row>
    <row r="382" spans="1:60" s="101" customFormat="1" ht="23.25" customHeight="1" x14ac:dyDescent="0.2">
      <c r="A382" s="200" t="s">
        <v>787</v>
      </c>
      <c r="B382" s="200"/>
      <c r="C382" s="200"/>
      <c r="D382" s="194"/>
      <c r="E382" s="195"/>
      <c r="F382" s="195"/>
      <c r="G382" s="195"/>
      <c r="H382" s="195"/>
      <c r="I382" s="195"/>
      <c r="J382" s="195"/>
      <c r="K382" s="195"/>
      <c r="L382" s="195"/>
      <c r="M382" s="195"/>
      <c r="N382" s="196"/>
      <c r="P382" s="196"/>
      <c r="S382" s="197"/>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200" t="s">
        <v>788</v>
      </c>
      <c r="B383" s="200"/>
      <c r="C383" s="200"/>
      <c r="D383" s="194"/>
      <c r="E383" s="195"/>
      <c r="F383" s="195"/>
      <c r="G383" s="195"/>
      <c r="H383" s="195"/>
      <c r="I383" s="195"/>
      <c r="J383" s="195"/>
      <c r="K383" s="195"/>
      <c r="L383" s="195"/>
      <c r="M383" s="195"/>
      <c r="N383" s="196"/>
      <c r="P383" s="196"/>
      <c r="S383" s="197"/>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s="101" customFormat="1" ht="23.25" customHeight="1" x14ac:dyDescent="0.2">
      <c r="A384" s="200" t="s">
        <v>789</v>
      </c>
      <c r="B384" s="200"/>
      <c r="C384" s="200"/>
      <c r="D384" s="194"/>
      <c r="E384" s="195"/>
      <c r="F384" s="195"/>
      <c r="G384" s="195"/>
      <c r="H384" s="195"/>
      <c r="I384" s="195"/>
      <c r="J384" s="195"/>
      <c r="K384" s="195"/>
      <c r="L384" s="195"/>
      <c r="M384" s="195"/>
      <c r="N384" s="196"/>
      <c r="P384" s="196"/>
      <c r="S384" s="197"/>
      <c r="T384" s="195"/>
      <c r="U384" s="195"/>
      <c r="V384" s="195"/>
      <c r="W384" s="195"/>
      <c r="X384" s="195"/>
      <c r="Y384" s="195"/>
      <c r="Z384" s="195"/>
      <c r="AA384" s="195"/>
      <c r="AB384" s="195"/>
      <c r="AC384" s="195"/>
      <c r="AD384" s="195"/>
      <c r="AE384" s="195"/>
      <c r="AF384" s="195"/>
      <c r="AG384" s="198"/>
      <c r="AH384" s="198"/>
      <c r="AI384" s="199"/>
      <c r="AJ384" s="199"/>
      <c r="AK384" s="199"/>
      <c r="AL384" s="199"/>
      <c r="AM384" s="199"/>
      <c r="AN384" s="199"/>
      <c r="AO384" s="199"/>
      <c r="AP384" s="199"/>
      <c r="AQ384" s="199"/>
      <c r="AR384" s="199"/>
      <c r="AS384" s="199"/>
      <c r="AT384" s="199"/>
      <c r="AU384" s="199"/>
      <c r="AV384" s="199"/>
      <c r="AW384" s="199"/>
      <c r="AX384" s="199"/>
      <c r="AY384" s="199"/>
      <c r="AZ384" s="199"/>
      <c r="BA384" s="199"/>
      <c r="BH384" s="146"/>
    </row>
    <row r="385" spans="1:60" s="101" customFormat="1" ht="23.25" customHeight="1" x14ac:dyDescent="0.2">
      <c r="A385" s="200" t="s">
        <v>790</v>
      </c>
      <c r="B385" s="200"/>
      <c r="C385" s="200"/>
      <c r="D385" s="194"/>
      <c r="E385" s="195"/>
      <c r="F385" s="195"/>
      <c r="G385" s="195"/>
      <c r="H385" s="195"/>
      <c r="I385" s="195"/>
      <c r="J385" s="195"/>
      <c r="K385" s="195"/>
      <c r="L385" s="195"/>
      <c r="M385" s="195"/>
      <c r="N385" s="196"/>
      <c r="P385" s="196"/>
      <c r="S385" s="197"/>
      <c r="T385" s="195"/>
      <c r="U385" s="195"/>
      <c r="V385" s="195"/>
      <c r="W385" s="195"/>
      <c r="X385" s="195"/>
      <c r="Y385" s="195"/>
      <c r="Z385" s="195"/>
      <c r="AA385" s="195"/>
      <c r="AB385" s="195"/>
      <c r="AC385" s="195"/>
      <c r="AD385" s="195"/>
      <c r="AE385" s="195"/>
      <c r="AF385" s="195"/>
      <c r="AG385" s="198"/>
      <c r="AH385" s="198"/>
      <c r="AI385" s="199"/>
      <c r="AJ385" s="199"/>
      <c r="AK385" s="199"/>
      <c r="AL385" s="199"/>
      <c r="AM385" s="199"/>
      <c r="AN385" s="199"/>
      <c r="AO385" s="199"/>
      <c r="AP385" s="199"/>
      <c r="AQ385" s="199"/>
      <c r="AR385" s="199"/>
      <c r="AS385" s="199"/>
      <c r="AT385" s="199"/>
      <c r="AU385" s="199"/>
      <c r="AV385" s="199"/>
      <c r="AW385" s="199"/>
      <c r="AX385" s="199"/>
      <c r="AY385" s="199"/>
      <c r="AZ385" s="199"/>
      <c r="BA385" s="199"/>
      <c r="BH385" s="146"/>
    </row>
    <row r="386" spans="1:60" s="101" customFormat="1" ht="23.25" customHeight="1" x14ac:dyDescent="0.2">
      <c r="A386" s="200" t="s">
        <v>791</v>
      </c>
      <c r="B386" s="200"/>
      <c r="C386" s="200"/>
      <c r="D386" s="194"/>
      <c r="E386" s="195"/>
      <c r="F386" s="195"/>
      <c r="G386" s="195"/>
      <c r="H386" s="195"/>
      <c r="I386" s="195"/>
      <c r="J386" s="195"/>
      <c r="K386" s="195"/>
      <c r="L386" s="195"/>
      <c r="M386" s="195"/>
      <c r="N386" s="196"/>
      <c r="P386" s="196"/>
      <c r="S386" s="197"/>
      <c r="T386" s="195"/>
      <c r="U386" s="195"/>
      <c r="V386" s="195"/>
      <c r="W386" s="195"/>
      <c r="X386" s="195"/>
      <c r="Y386" s="195"/>
      <c r="Z386" s="195"/>
      <c r="AA386" s="195"/>
      <c r="AB386" s="195"/>
      <c r="AC386" s="195"/>
      <c r="AD386" s="195"/>
      <c r="AE386" s="195"/>
      <c r="AF386" s="195"/>
      <c r="AG386" s="198"/>
      <c r="AH386" s="198"/>
      <c r="AI386" s="199"/>
      <c r="AJ386" s="199"/>
      <c r="AK386" s="199"/>
      <c r="AL386" s="199"/>
      <c r="AM386" s="199"/>
      <c r="AN386" s="199"/>
      <c r="AO386" s="199"/>
      <c r="AP386" s="199"/>
      <c r="AQ386" s="199"/>
      <c r="AR386" s="199"/>
      <c r="AS386" s="199"/>
      <c r="AT386" s="199"/>
      <c r="AU386" s="199"/>
      <c r="AV386" s="199"/>
      <c r="AW386" s="199"/>
      <c r="AX386" s="199"/>
      <c r="AY386" s="199"/>
      <c r="AZ386" s="199"/>
      <c r="BA386" s="199"/>
      <c r="BH386" s="146"/>
    </row>
    <row r="387" spans="1:60" x14ac:dyDescent="0.2">
      <c r="A387" s="535"/>
      <c r="B387" s="535"/>
      <c r="C387" s="535"/>
      <c r="D387" s="535"/>
      <c r="E387" s="346"/>
      <c r="F387" s="346"/>
      <c r="G387" s="346"/>
      <c r="X387" s="201"/>
      <c r="Y387" s="201"/>
      <c r="Z387" s="201"/>
      <c r="AA387" s="202"/>
      <c r="AB387" s="202"/>
      <c r="AC387" s="202"/>
      <c r="AD387" s="201"/>
      <c r="AE387" s="201"/>
      <c r="AF387" s="201"/>
      <c r="AG387" s="203"/>
      <c r="AH387" s="192"/>
    </row>
    <row r="388" spans="1:60" ht="45.75" customHeight="1" x14ac:dyDescent="0.2">
      <c r="A388" s="535"/>
      <c r="B388" s="535"/>
      <c r="C388" s="535"/>
      <c r="D388" s="535"/>
      <c r="E388" s="535"/>
      <c r="F388" s="535"/>
      <c r="G388" s="535"/>
      <c r="N388" s="204"/>
      <c r="O388" s="204"/>
      <c r="P388" s="204"/>
      <c r="Q388" s="204"/>
      <c r="R388" s="204"/>
      <c r="S388" s="204"/>
      <c r="T388" s="147"/>
      <c r="X388" s="201"/>
      <c r="Y388" s="201"/>
      <c r="Z388" s="201"/>
      <c r="AA388" s="202"/>
      <c r="AB388" s="202"/>
      <c r="AC388" s="202"/>
      <c r="AD388" s="201"/>
      <c r="AE388" s="201"/>
      <c r="AF388" s="201"/>
      <c r="AG388" s="205"/>
    </row>
    <row r="389" spans="1:60" x14ac:dyDescent="0.2">
      <c r="X389" s="201"/>
      <c r="Y389" s="201"/>
      <c r="Z389" s="201"/>
      <c r="AA389" s="201"/>
      <c r="AB389" s="201"/>
      <c r="AC389" s="201"/>
      <c r="AD389" s="201"/>
      <c r="AE389" s="201"/>
      <c r="AF389" s="201"/>
      <c r="AG389" s="205"/>
    </row>
    <row r="390" spans="1:60" x14ac:dyDescent="0.2">
      <c r="S390" s="204"/>
      <c r="X390" s="201"/>
      <c r="Y390" s="201"/>
      <c r="Z390" s="201"/>
      <c r="AA390" s="201"/>
      <c r="AB390" s="201"/>
      <c r="AC390" s="201"/>
      <c r="AD390" s="201"/>
      <c r="AE390" s="201"/>
      <c r="AF390" s="201"/>
      <c r="AG390" s="205"/>
    </row>
    <row r="391" spans="1:60" x14ac:dyDescent="0.2">
      <c r="X391" s="201"/>
      <c r="Y391" s="201"/>
      <c r="Z391" s="201"/>
      <c r="AA391" s="201"/>
      <c r="AB391" s="201"/>
      <c r="AC391" s="201"/>
      <c r="AD391" s="201"/>
      <c r="AE391" s="201"/>
      <c r="AF391" s="201"/>
      <c r="AG391" s="205"/>
    </row>
    <row r="392" spans="1:60" x14ac:dyDescent="0.2">
      <c r="X392" s="201"/>
      <c r="Y392" s="201"/>
      <c r="Z392" s="206"/>
      <c r="AA392" s="206"/>
      <c r="AB392" s="206"/>
      <c r="AC392" s="206"/>
      <c r="AD392" s="206"/>
      <c r="AE392" s="201"/>
      <c r="AF392" s="201"/>
      <c r="AG392" s="205"/>
    </row>
    <row r="393" spans="1:60" x14ac:dyDescent="0.2">
      <c r="X393" s="201"/>
      <c r="Y393" s="201"/>
      <c r="Z393" s="201"/>
      <c r="AA393" s="201"/>
      <c r="AB393" s="201"/>
      <c r="AC393" s="201"/>
      <c r="AD393" s="201"/>
      <c r="AE393" s="201"/>
      <c r="AF393" s="201"/>
      <c r="AG393" s="205"/>
    </row>
    <row r="394" spans="1:60" x14ac:dyDescent="0.2">
      <c r="X394" s="201"/>
      <c r="Y394" s="201"/>
      <c r="Z394" s="201"/>
      <c r="AA394" s="201"/>
      <c r="AB394" s="201"/>
      <c r="AC394" s="201"/>
      <c r="AD394" s="201"/>
      <c r="AE394" s="201"/>
      <c r="AF394" s="201"/>
      <c r="AG394" s="205"/>
    </row>
    <row r="395" spans="1:60" x14ac:dyDescent="0.2">
      <c r="A395" s="207"/>
      <c r="B395" s="207"/>
      <c r="C395" s="207"/>
      <c r="X395" s="201"/>
      <c r="Y395" s="201"/>
      <c r="Z395" s="201"/>
      <c r="AA395" s="206"/>
      <c r="AB395" s="206"/>
      <c r="AC395" s="206"/>
      <c r="AD395" s="206"/>
      <c r="AE395" s="206"/>
      <c r="AF395" s="206"/>
      <c r="AG395" s="208"/>
    </row>
    <row r="396" spans="1:60" x14ac:dyDescent="0.2">
      <c r="A396" s="207"/>
      <c r="B396" s="207"/>
      <c r="C396" s="207"/>
      <c r="X396" s="201"/>
      <c r="Y396" s="201"/>
      <c r="Z396" s="201"/>
      <c r="AA396" s="201"/>
      <c r="AB396" s="201"/>
      <c r="AC396" s="201"/>
      <c r="AD396" s="201"/>
      <c r="AE396" s="201"/>
      <c r="AF396" s="201"/>
      <c r="AG396" s="205"/>
    </row>
    <row r="397" spans="1:60" x14ac:dyDescent="0.2">
      <c r="A397" s="209"/>
      <c r="B397" s="209"/>
      <c r="C397" s="209"/>
      <c r="X397" s="201"/>
      <c r="Y397" s="201"/>
      <c r="Z397" s="201"/>
      <c r="AA397" s="201"/>
      <c r="AB397" s="201"/>
      <c r="AC397" s="201"/>
      <c r="AD397" s="201"/>
      <c r="AE397" s="201"/>
      <c r="AF397" s="201"/>
      <c r="AG397" s="205"/>
    </row>
    <row r="398" spans="1:60" x14ac:dyDescent="0.2">
      <c r="A398" s="207"/>
      <c r="B398" s="207"/>
      <c r="C398" s="207"/>
    </row>
    <row r="399" spans="1:60" x14ac:dyDescent="0.2">
      <c r="A399" s="207"/>
      <c r="B399" s="207"/>
      <c r="C399" s="207"/>
    </row>
    <row r="400" spans="1:60" x14ac:dyDescent="0.2">
      <c r="A400" s="207"/>
      <c r="B400" s="207"/>
      <c r="C400" s="207"/>
    </row>
  </sheetData>
  <autoFilter ref="A4:BI142">
    <filterColumn colId="0">
      <filters>
        <filter val="1."/>
        <filter val="1.1"/>
        <filter val="1.1.1"/>
        <filter val="1.1.1.1"/>
        <filter val="1.1.1.1.1"/>
        <filter val="1.1.1.1.2"/>
        <filter val="1.1.1.2"/>
        <filter val="1.1.1.2.1"/>
        <filter val="1.1.1.2.2"/>
        <filter val="1.1.1.3"/>
        <filter val="1.1.1.3.1"/>
        <filter val="1.1.1.3.2"/>
        <filter val="1.1.1.4"/>
        <filter val="1.1.1.4.1"/>
        <filter val="1.1.1.4.2"/>
        <filter val="1.1.2."/>
        <filter val="1.1.2.1"/>
        <filter val="1.2."/>
        <filter val="1.2.1."/>
        <filter val="1.2.1.1"/>
        <filter val="1.2.1.1.1"/>
        <filter val="1.2.1.1.2"/>
        <filter val="1.2.1.1.3"/>
        <filter val="1.2.1.1.4"/>
        <filter val="1.2.1.1.5"/>
        <filter val="1.2.1.1.6"/>
        <filter val="1.2.1.1.7"/>
        <filter val="1.2.1.2"/>
        <filter val="1.2.1.2.1"/>
        <filter val="1.2.1.2.2"/>
        <filter val="1.2.1.3"/>
        <filter val="1.2.1.3.1"/>
        <filter val="1.2.1.3.2"/>
        <filter val="1.2.1.3.3"/>
        <filter val="1.2.1.3.4"/>
        <filter val="1.2.1.4"/>
        <filter val="1.2.1.4.1"/>
      </filters>
    </filterColumn>
  </autoFilter>
  <mergeCells count="9">
    <mergeCell ref="AF3:AO3"/>
    <mergeCell ref="AP3:BG3"/>
    <mergeCell ref="Q380:R380"/>
    <mergeCell ref="A387:D387"/>
    <mergeCell ref="A388:G388"/>
    <mergeCell ref="A3:M3"/>
    <mergeCell ref="N3:S3"/>
    <mergeCell ref="T3:W3"/>
    <mergeCell ref="X3:AE3"/>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4"/>
  <sheetViews>
    <sheetView showZeros="0" workbookViewId="0">
      <selection sqref="A1:XFD1048576"/>
    </sheetView>
  </sheetViews>
  <sheetFormatPr defaultRowHeight="15" x14ac:dyDescent="0.25"/>
  <cols>
    <col min="1" max="1" width="8.42578125" style="6" customWidth="1"/>
    <col min="2" max="2" width="18.85546875" style="6" customWidth="1"/>
    <col min="3" max="3" width="22.7109375" style="6" customWidth="1"/>
    <col min="4" max="4" width="36.42578125" style="6" customWidth="1"/>
    <col min="5" max="5" width="10.42578125" style="6" customWidth="1"/>
    <col min="6" max="6" width="10.5703125" style="6" customWidth="1"/>
    <col min="7" max="7" width="15.28515625" style="6" customWidth="1"/>
    <col min="8" max="8" width="10" style="6" bestFit="1" customWidth="1"/>
    <col min="9" max="10" width="11" style="6" customWidth="1"/>
    <col min="11" max="11" width="10.7109375" style="6" customWidth="1"/>
    <col min="12" max="12" width="9.140625" style="6"/>
    <col min="13" max="14" width="11" style="6" customWidth="1"/>
    <col min="15" max="15" width="10.7109375" style="6" customWidth="1"/>
    <col min="16" max="16" width="10.42578125" style="6" customWidth="1"/>
    <col min="17" max="18" width="12.5703125" style="6" customWidth="1"/>
    <col min="19" max="20" width="12.28515625" style="6" customWidth="1"/>
    <col min="21" max="16384" width="9.140625" style="6"/>
  </cols>
  <sheetData>
    <row r="1" spans="1:20" ht="15.75" x14ac:dyDescent="0.25">
      <c r="Q1" s="4" t="s">
        <v>887</v>
      </c>
      <c r="R1" s="4"/>
    </row>
    <row r="2" spans="1:20" ht="15.75" x14ac:dyDescent="0.25">
      <c r="Q2" s="4" t="s">
        <v>0</v>
      </c>
      <c r="R2" s="4"/>
    </row>
    <row r="3" spans="1:20" ht="15.75" x14ac:dyDescent="0.25">
      <c r="Q3" s="4" t="s">
        <v>888</v>
      </c>
      <c r="R3" s="4"/>
    </row>
    <row r="4" spans="1:20" ht="15.75" x14ac:dyDescent="0.25">
      <c r="A4" s="5" t="s">
        <v>889</v>
      </c>
    </row>
    <row r="5" spans="1:20" ht="15.75" customHeight="1" x14ac:dyDescent="0.25">
      <c r="A5" s="9" t="s">
        <v>890</v>
      </c>
    </row>
    <row r="6" spans="1:20" x14ac:dyDescent="0.25">
      <c r="A6" s="561" t="s">
        <v>891</v>
      </c>
      <c r="B6" s="561" t="s">
        <v>32</v>
      </c>
      <c r="C6" s="559" t="s">
        <v>799</v>
      </c>
      <c r="D6" s="561" t="s">
        <v>13</v>
      </c>
      <c r="E6" s="561" t="s">
        <v>4</v>
      </c>
      <c r="F6" s="561" t="s">
        <v>892</v>
      </c>
      <c r="G6" s="559" t="s">
        <v>893</v>
      </c>
      <c r="H6" s="571" t="s">
        <v>894</v>
      </c>
      <c r="I6" s="572"/>
      <c r="J6" s="572"/>
      <c r="K6" s="573"/>
      <c r="L6" s="571" t="s">
        <v>895</v>
      </c>
      <c r="M6" s="572"/>
      <c r="N6" s="572"/>
      <c r="O6" s="573"/>
      <c r="P6" s="571" t="s">
        <v>896</v>
      </c>
      <c r="Q6" s="551"/>
      <c r="R6" s="551"/>
      <c r="S6" s="551"/>
      <c r="T6" s="561" t="s">
        <v>897</v>
      </c>
    </row>
    <row r="7" spans="1:20" x14ac:dyDescent="0.25">
      <c r="A7" s="568"/>
      <c r="B7" s="568"/>
      <c r="C7" s="566"/>
      <c r="D7" s="568"/>
      <c r="E7" s="568"/>
      <c r="F7" s="568"/>
      <c r="G7" s="566"/>
      <c r="H7" s="569" t="s">
        <v>81</v>
      </c>
      <c r="I7" s="559" t="s">
        <v>898</v>
      </c>
      <c r="J7" s="559" t="s">
        <v>60</v>
      </c>
      <c r="K7" s="569" t="s">
        <v>48</v>
      </c>
      <c r="L7" s="569" t="s">
        <v>81</v>
      </c>
      <c r="M7" s="559" t="s">
        <v>898</v>
      </c>
      <c r="N7" s="559" t="s">
        <v>60</v>
      </c>
      <c r="O7" s="569" t="s">
        <v>48</v>
      </c>
      <c r="P7" s="575" t="s">
        <v>55</v>
      </c>
      <c r="Q7" s="559" t="s">
        <v>899</v>
      </c>
      <c r="R7" s="559" t="s">
        <v>60</v>
      </c>
      <c r="S7" s="569" t="s">
        <v>900</v>
      </c>
      <c r="T7" s="568"/>
    </row>
    <row r="8" spans="1:20" ht="57" customHeight="1" x14ac:dyDescent="0.25">
      <c r="A8" s="568"/>
      <c r="B8" s="568"/>
      <c r="C8" s="567"/>
      <c r="D8" s="568"/>
      <c r="E8" s="568"/>
      <c r="F8" s="568"/>
      <c r="G8" s="566"/>
      <c r="H8" s="574"/>
      <c r="I8" s="567"/>
      <c r="J8" s="567"/>
      <c r="K8" s="574"/>
      <c r="L8" s="574"/>
      <c r="M8" s="567"/>
      <c r="N8" s="567"/>
      <c r="O8" s="574"/>
      <c r="P8" s="569"/>
      <c r="Q8" s="567"/>
      <c r="R8" s="567"/>
      <c r="S8" s="570"/>
      <c r="T8" s="568"/>
    </row>
    <row r="9" spans="1:20" ht="15.75" x14ac:dyDescent="0.25">
      <c r="A9" s="239" t="str">
        <f>'Visi duomenys'!A5</f>
        <v>1.</v>
      </c>
      <c r="B9" s="239">
        <f>'Visi duomenys'!B5</f>
        <v>0</v>
      </c>
      <c r="C9" s="239">
        <f>'Visi duomenys'!C5</f>
        <v>0</v>
      </c>
      <c r="D9" s="236" t="str">
        <f>'Visi duomenys'!D5</f>
        <v>Prioritetas. SUBALANSUOTAS, DARNIA PLĖTRA PAGRĮSTAS EKONOMINIS AUGIMAS.</v>
      </c>
      <c r="E9" s="10">
        <f>'Visi duomenys'!E5</f>
        <v>0</v>
      </c>
      <c r="F9" s="10"/>
      <c r="G9" s="321"/>
      <c r="H9" s="10"/>
      <c r="I9" s="10"/>
      <c r="J9" s="10"/>
      <c r="K9" s="10"/>
      <c r="L9" s="10"/>
      <c r="M9" s="10"/>
      <c r="N9" s="10"/>
      <c r="O9" s="10"/>
      <c r="P9" s="10"/>
      <c r="Q9" s="10"/>
      <c r="R9" s="10"/>
      <c r="S9" s="10"/>
      <c r="T9" s="10"/>
    </row>
    <row r="10" spans="1:20" ht="15.75" x14ac:dyDescent="0.25">
      <c r="A10" s="239" t="str">
        <f>'Visi duomenys'!A6</f>
        <v>1.1</v>
      </c>
      <c r="B10" s="239" t="str">
        <f>'Visi duomenys'!B6</f>
        <v/>
      </c>
      <c r="C10" s="239">
        <f>'Visi duomenys'!C6</f>
        <v>0</v>
      </c>
      <c r="D10" s="236" t="str">
        <f>'Visi duomenys'!D6</f>
        <v>Tikslas. Mažinti išsivystymo skirtumus regiono viduje, skatinti ūkinės veiklos įvairovę mieste ir kaime, didinti ekonomikos augimą.</v>
      </c>
      <c r="E10" s="10">
        <f>'Visi duomenys'!E6</f>
        <v>0</v>
      </c>
      <c r="F10" s="10"/>
      <c r="G10" s="321"/>
      <c r="H10" s="10"/>
      <c r="I10" s="10"/>
      <c r="J10" s="10"/>
      <c r="K10" s="10"/>
      <c r="L10" s="10"/>
      <c r="M10" s="10"/>
      <c r="N10" s="10"/>
      <c r="O10" s="10"/>
      <c r="P10" s="10"/>
      <c r="Q10" s="10"/>
      <c r="R10" s="10"/>
      <c r="S10" s="10"/>
      <c r="T10" s="10"/>
    </row>
    <row r="11" spans="1:20" ht="15.75" x14ac:dyDescent="0.25">
      <c r="A11" s="239" t="str">
        <f>'Visi duomenys'!A7</f>
        <v>1.1.1</v>
      </c>
      <c r="B11" s="239" t="str">
        <f>'Visi duomenys'!B7</f>
        <v/>
      </c>
      <c r="C11" s="239">
        <f>'Visi duomenys'!C7</f>
        <v>0</v>
      </c>
      <c r="D11" s="236" t="str">
        <f>'Visi duomenys'!D7</f>
        <v>Uždavinys. Vystyti tikslines teritorijas, padidinti ūkinės veiklos įvairovę, pagerinti sukurtų darbo vietų pasiekiamumą.</v>
      </c>
      <c r="E11" s="10">
        <f>'Visi duomenys'!E7</f>
        <v>0</v>
      </c>
      <c r="F11" s="10"/>
      <c r="G11" s="321"/>
      <c r="H11" s="10"/>
      <c r="I11" s="10"/>
      <c r="J11" s="10"/>
      <c r="K11" s="10"/>
      <c r="L11" s="10"/>
      <c r="M11" s="10"/>
      <c r="N11" s="10"/>
      <c r="O11" s="10"/>
      <c r="P11" s="10"/>
      <c r="Q11" s="10"/>
      <c r="R11" s="10"/>
      <c r="S11" s="10"/>
      <c r="T11" s="10"/>
    </row>
    <row r="12" spans="1:20" ht="15.75" x14ac:dyDescent="0.25">
      <c r="A12" s="239" t="str">
        <f>'Visi duomenys'!A8</f>
        <v>1.1.1.1</v>
      </c>
      <c r="B12" s="239" t="str">
        <f>'Visi duomenys'!B8</f>
        <v/>
      </c>
      <c r="C12" s="239">
        <f>'Visi duomenys'!C8</f>
        <v>0</v>
      </c>
      <c r="D12" s="236" t="str">
        <f>'Visi duomenys'!D8</f>
        <v>Priemonė: Kaimo (1-6 tūkst. Gyventojų) gyvenamųjų vietovių atnaujinimas</v>
      </c>
      <c r="E12" s="10">
        <f>'Visi duomenys'!E8</f>
        <v>0</v>
      </c>
      <c r="F12" s="10"/>
      <c r="G12" s="321"/>
      <c r="H12" s="10"/>
      <c r="I12" s="10"/>
      <c r="J12" s="10"/>
      <c r="K12" s="10"/>
      <c r="L12" s="10"/>
      <c r="M12" s="10"/>
      <c r="N12" s="10"/>
      <c r="O12" s="10"/>
      <c r="P12" s="10"/>
      <c r="Q12" s="10"/>
      <c r="R12" s="10"/>
      <c r="S12" s="10"/>
      <c r="T12" s="10"/>
    </row>
    <row r="13" spans="1:20" x14ac:dyDescent="0.25">
      <c r="A13" s="12" t="str">
        <f>'Visi duomenys'!A9</f>
        <v>1.1.1.1.1</v>
      </c>
      <c r="B13" s="12" t="str">
        <f>'Visi duomenys'!B9</f>
        <v>R089908-293034-1125</v>
      </c>
      <c r="C13" s="12" t="str">
        <f>'Visi duomenys'!C9</f>
        <v>08.2.1-CPVA-R-908-71-0004</v>
      </c>
      <c r="D13" s="237" t="str">
        <f>'Visi duomenys'!D9</f>
        <v>Šilalės rajono Kvėdarnos gyvenamosios vietovės atnaujinimas</v>
      </c>
      <c r="E13" s="12" t="str">
        <f>'Visi duomenys'!E9</f>
        <v>ŠRSA</v>
      </c>
      <c r="F13" s="12" t="str">
        <f>('Visi duomenys'!J9&amp;" "&amp;'Visi duomenys'!K9&amp;" "&amp;'Visi duomenys'!L9)</f>
        <v xml:space="preserve">  </v>
      </c>
      <c r="G13" s="12" t="str">
        <f>'Visi duomenys'!BI9</f>
        <v>Įgyvendinimas</v>
      </c>
      <c r="H13" s="312">
        <f>'Visi duomenys'!N9</f>
        <v>996471.76</v>
      </c>
      <c r="I13" s="312">
        <f>'Visi duomenys'!S9</f>
        <v>847001</v>
      </c>
      <c r="J13" s="312">
        <f>'Visi duomenys'!P9</f>
        <v>74735.38</v>
      </c>
      <c r="K13" s="312">
        <f>'Visi duomenys'!O9+'Visi duomenys'!Q9+'Visi duomenys'!R9</f>
        <v>74735.38</v>
      </c>
      <c r="L13" s="12">
        <f>IFERROR(VLOOKUP('ST 1 lentelė'!C13,'Projektu sutartys 20190605'!$A$3:$O$81,4,FALSE)," ")</f>
        <v>975848.52</v>
      </c>
      <c r="M13" s="12">
        <f>IFERROR(VLOOKUP('ST 1 lentelė'!C13,'Projektu sutartys 20190605'!$A$3:$O$81,6,FALSE)," ")</f>
        <v>829471.24</v>
      </c>
      <c r="N13" s="12">
        <f>IFERROR(VLOOKUP('ST 1 lentelė'!C13,'Projektu sutartys 20190605'!$A$3:$O$81,7,FALSE)," ")</f>
        <v>73188.639999999999</v>
      </c>
      <c r="O13" s="12">
        <f>IFERROR(VLOOKUP('ST 1 lentelė'!C13,'Projektu sutartys 20190605'!$A$3:$O$81,8,FALSE)," ")</f>
        <v>73188.639999999999</v>
      </c>
      <c r="P13" s="12">
        <f>IFERROR(VLOOKUP($C13,'mokejimai 20190605'!$A$1:$G$69,4,FALSE)," ")</f>
        <v>292975.63</v>
      </c>
      <c r="Q13" s="12">
        <f>IFERROR(VLOOKUP($C13,'mokejimai 20190605'!$A$1:$G$69,5,FALSE)," ")</f>
        <v>249029.28</v>
      </c>
      <c r="R13" s="12">
        <f>IFERROR(VLOOKUP($C13,'mokejimai 20190605'!$A$1:$G$69,6,FALSE)," ")</f>
        <v>21973.17</v>
      </c>
      <c r="S13" s="12">
        <f>IFERROR(VLOOKUP($C13,'mokejimai 20190605'!$A$1:$G$69,7,FALSE)," ")</f>
        <v>21973.18</v>
      </c>
      <c r="T13" s="12"/>
    </row>
    <row r="14" spans="1:20" x14ac:dyDescent="0.25">
      <c r="A14" s="12" t="str">
        <f>'Visi duomenys'!A10</f>
        <v>1.1.1.1.2</v>
      </c>
      <c r="B14" s="12" t="str">
        <f>'Visi duomenys'!B10</f>
        <v>R089908-293000-1126</v>
      </c>
      <c r="C14" s="12" t="str">
        <f>'Visi duomenys'!C10</f>
        <v>08.2.1-CPVA-R-908-71-0002</v>
      </c>
      <c r="D14" s="237" t="str">
        <f>'Visi duomenys'!D10</f>
        <v>Skaudvilės miesto infrastruktūros sutvarkymas</v>
      </c>
      <c r="E14" s="12" t="str">
        <f>'Visi duomenys'!E10</f>
        <v>TRSA</v>
      </c>
      <c r="F14" s="12" t="str">
        <f>('Visi duomenys'!J10&amp;" "&amp;'Visi duomenys'!K10&amp;" "&amp;'Visi duomenys'!L10)</f>
        <v xml:space="preserve">  </v>
      </c>
      <c r="G14" s="12" t="str">
        <f>'Visi duomenys'!BI10</f>
        <v>Įgyvendinimas</v>
      </c>
      <c r="H14" s="312">
        <f>'Visi duomenys'!N10</f>
        <v>870553</v>
      </c>
      <c r="I14" s="312">
        <f>'Visi duomenys'!S10</f>
        <v>739970</v>
      </c>
      <c r="J14" s="312">
        <f>'Visi duomenys'!P10</f>
        <v>65291</v>
      </c>
      <c r="K14" s="312">
        <f>'Visi duomenys'!O10+'Visi duomenys'!Q10+'Visi duomenys'!R10</f>
        <v>65292</v>
      </c>
      <c r="L14" s="12">
        <f>IFERROR(VLOOKUP('ST 1 lentelė'!C14,'Projektu sutartys 20190605'!$A$3:$O$81,4,FALSE)," ")</f>
        <v>865441.34</v>
      </c>
      <c r="M14" s="12">
        <f>IFERROR(VLOOKUP('ST 1 lentelė'!C14,'Projektu sutartys 20190605'!$A$3:$O$81,6,FALSE)," ")</f>
        <v>735625.13</v>
      </c>
      <c r="N14" s="12">
        <f>IFERROR(VLOOKUP('ST 1 lentelė'!C14,'Projektu sutartys 20190605'!$A$3:$O$81,7,FALSE)," ")</f>
        <v>64908.1</v>
      </c>
      <c r="O14" s="12">
        <f>IFERROR(VLOOKUP('ST 1 lentelė'!C14,'Projektu sutartys 20190605'!$A$3:$O$81,8,FALSE)," ")</f>
        <v>64908.11</v>
      </c>
      <c r="P14" s="12">
        <f>IFERROR(VLOOKUP(C14,'mokejimai 20190605'!$A$1:$G$69,4,FALSE)," ")</f>
        <v>854022.63</v>
      </c>
      <c r="Q14" s="12">
        <f>IFERROR(VLOOKUP(C14,'mokejimai 20190605'!$A$1:$G$69,5,FALSE)," ")</f>
        <v>725919.23</v>
      </c>
      <c r="R14" s="12">
        <f>IFERROR(VLOOKUP($C14,'mokejimai 20190605'!$A$1:$G$69,6,FALSE)," ")</f>
        <v>64051.7</v>
      </c>
      <c r="S14" s="12">
        <f>IFERROR(VLOOKUP($C14,'mokejimai 20190605'!$A$1:$G$69,7,FALSE)," ")</f>
        <v>64051.7</v>
      </c>
      <c r="T14" s="12"/>
    </row>
    <row r="15" spans="1:20" x14ac:dyDescent="0.25">
      <c r="A15" s="239" t="str">
        <f>'Visi duomenys'!A11</f>
        <v>1.1.1.2</v>
      </c>
      <c r="B15" s="239" t="str">
        <f>'Visi duomenys'!B11</f>
        <v/>
      </c>
      <c r="C15" s="239">
        <f>'Visi duomenys'!C11</f>
        <v>0</v>
      </c>
      <c r="D15" s="236" t="str">
        <f>'Visi duomenys'!D11</f>
        <v>Priemonė: Miestų kompleksinė plėtra</v>
      </c>
      <c r="E15" s="10">
        <f>'Visi duomenys'!E11</f>
        <v>0</v>
      </c>
      <c r="F15" s="10" t="str">
        <f>('Visi duomenys'!J11&amp;" "&amp;'Visi duomenys'!K11&amp;" "&amp;'Visi duomenys'!L11)</f>
        <v xml:space="preserve">  </v>
      </c>
      <c r="G15" s="10" t="str">
        <f>'Visi duomenys'!BI11</f>
        <v xml:space="preserve"> </v>
      </c>
      <c r="H15" s="322">
        <f>'Visi duomenys'!N11</f>
        <v>0</v>
      </c>
      <c r="I15" s="322">
        <f>'Visi duomenys'!S11</f>
        <v>0</v>
      </c>
      <c r="J15" s="322">
        <f>'Visi duomenys'!P11</f>
        <v>0</v>
      </c>
      <c r="K15" s="322">
        <f>'Visi duomenys'!O11+'Visi duomenys'!Q11+'Visi duomenys'!R11</f>
        <v>0</v>
      </c>
      <c r="L15" s="10" t="str">
        <f>IFERROR(VLOOKUP('ST 1 lentelė'!C15,'Projektu sutartys 20190605'!$A$3:$O$81,4,FALSE)," ")</f>
        <v xml:space="preserve"> </v>
      </c>
      <c r="M15" s="10" t="str">
        <f>IFERROR(VLOOKUP('ST 1 lentelė'!C15,'Projektu sutartys 20190605'!$A$3:$O$81,6,FALSE)," ")</f>
        <v xml:space="preserve"> </v>
      </c>
      <c r="N15" s="10" t="str">
        <f>IFERROR(VLOOKUP('ST 1 lentelė'!C15,'Projektu sutartys 20190605'!$A$3:$O$81,7,FALSE)," ")</f>
        <v xml:space="preserve"> </v>
      </c>
      <c r="O15" s="10" t="str">
        <f>IFERROR(VLOOKUP('ST 1 lentelė'!C15,'Projektu sutartys 20190605'!$A$3:$O$81,8,FALSE)," ")</f>
        <v xml:space="preserve"> </v>
      </c>
      <c r="P15" s="10" t="str">
        <f>IFERROR(VLOOKUP(C15,'mokejimai 20190605'!$A$1:$G$69,4,FALSE)," ")</f>
        <v xml:space="preserve"> </v>
      </c>
      <c r="Q15" s="10" t="str">
        <f>IFERROR(VLOOKUP(C15,'mokejimai 20190605'!$A$1:$G$69,5,FALSE)," ")</f>
        <v xml:space="preserve"> </v>
      </c>
      <c r="R15" s="10" t="str">
        <f>IFERROR(VLOOKUP($C15,'mokejimai 20190605'!$A$1:$G$69,6,FALSE)," ")</f>
        <v xml:space="preserve"> </v>
      </c>
      <c r="S15" s="10" t="str">
        <f>IFERROR(VLOOKUP($C15,'mokejimai 20190605'!$A$1:$G$69,7,FALSE)," ")</f>
        <v xml:space="preserve"> </v>
      </c>
      <c r="T15" s="10"/>
    </row>
    <row r="16" spans="1:20" x14ac:dyDescent="0.25">
      <c r="A16" s="12" t="str">
        <f>'Visi duomenys'!A12</f>
        <v>1.1.1.2.1</v>
      </c>
      <c r="B16" s="12" t="str">
        <f>'Visi duomenys'!B12</f>
        <v>R089905-290000-1128</v>
      </c>
      <c r="C16" s="12" t="str">
        <f>'Visi duomenys'!C12</f>
        <v>07.1.1-CPVA-R-905-71-0002</v>
      </c>
      <c r="D16" s="237" t="str">
        <f>'Visi duomenys'!D12</f>
        <v>Pagėgių miesto Turgaus aikštės įrengimas ir prieigų sutvarkymas</v>
      </c>
      <c r="E16" s="12" t="str">
        <f>'Visi duomenys'!E12</f>
        <v>PSA</v>
      </c>
      <c r="F16" s="12" t="str">
        <f>('Visi duomenys'!J12&amp;" "&amp;'Visi duomenys'!K12&amp;" "&amp;'Visi duomenys'!L12)</f>
        <v xml:space="preserve">ITI  </v>
      </c>
      <c r="G16" s="12" t="str">
        <f>'Visi duomenys'!BI12</f>
        <v>Baigtas įgyvendinti</v>
      </c>
      <c r="H16" s="312">
        <f>'Visi duomenys'!N12</f>
        <v>613921.55000000005</v>
      </c>
      <c r="I16" s="312">
        <f>'Visi duomenys'!S12</f>
        <v>434429.94</v>
      </c>
      <c r="J16" s="312">
        <f>'Visi duomenys'!P12</f>
        <v>51109.41</v>
      </c>
      <c r="K16" s="312">
        <f>'Visi duomenys'!O12+'Visi duomenys'!Q12+'Visi duomenys'!R12</f>
        <v>128382.2</v>
      </c>
      <c r="L16" s="12">
        <f>IFERROR(VLOOKUP('ST 1 lentelė'!C16,'Projektu sutartys 20190605'!$A$3:$O$81,4,FALSE)," ")</f>
        <v>477665.92</v>
      </c>
      <c r="M16" s="12">
        <f>IFERROR(VLOOKUP('ST 1 lentelė'!C16,'Projektu sutartys 20190605'!$A$3:$O$81,6,FALSE)," ")</f>
        <v>406016.02</v>
      </c>
      <c r="N16" s="12">
        <f>IFERROR(VLOOKUP('ST 1 lentelė'!C16,'Projektu sutartys 20190605'!$A$3:$O$81,7,FALSE)," ")</f>
        <v>59708.24</v>
      </c>
      <c r="O16" s="12">
        <f>IFERROR(VLOOKUP('ST 1 lentelė'!C16,'Projektu sutartys 20190605'!$A$3:$O$81,8,FALSE)," ")</f>
        <v>11941.66</v>
      </c>
      <c r="P16" s="12">
        <f>IFERROR(VLOOKUP(C16,'mokejimai 20190605'!$A$1:$G$69,4,FALSE)," ")</f>
        <v>477546.35</v>
      </c>
      <c r="Q16" s="12">
        <f>IFERROR(VLOOKUP(C16,'mokejimai 20190605'!$A$1:$G$69,5,FALSE)," ")</f>
        <v>405914.48</v>
      </c>
      <c r="R16" s="12">
        <f>IFERROR(VLOOKUP($C16,'mokejimai 20190605'!$A$1:$G$69,6,FALSE)," ")</f>
        <v>59693.32</v>
      </c>
      <c r="S16" s="12">
        <f>IFERROR(VLOOKUP($C16,'mokejimai 20190605'!$A$1:$G$69,7,FALSE)," ")</f>
        <v>11938.55</v>
      </c>
      <c r="T16" s="12"/>
    </row>
    <row r="17" spans="1:20" ht="15.75" x14ac:dyDescent="0.25">
      <c r="A17" s="12" t="str">
        <f>'Visi duomenys'!A13</f>
        <v>1.1.1.2.2</v>
      </c>
      <c r="B17" s="12" t="str">
        <f>'Visi duomenys'!B13</f>
        <v>R089905-280000-1129</v>
      </c>
      <c r="C17" s="12" t="str">
        <f>'Visi duomenys'!C13</f>
        <v>07.1.1-CPVA-R-905-71-0001</v>
      </c>
      <c r="D17" s="237" t="str">
        <f>'Visi duomenys'!D13</f>
        <v>Apleistos teritorijos už Kultūros centro Pagėgių mieste konversija ir pritaikymas rekreaciniams, poilsio ir sveikatinimo poreikiams</v>
      </c>
      <c r="E17" s="12" t="str">
        <f>'Visi duomenys'!E13</f>
        <v>PSA</v>
      </c>
      <c r="F17" s="12" t="str">
        <f>('Visi duomenys'!J13&amp;" "&amp;'Visi duomenys'!K13&amp;" "&amp;'Visi duomenys'!L13)</f>
        <v xml:space="preserve">ITI  </v>
      </c>
      <c r="G17" s="12" t="str">
        <f>'Visi duomenys'!BI13</f>
        <v>Baigtas įgyvendinti</v>
      </c>
      <c r="H17" s="312">
        <f>'Visi duomenys'!N13</f>
        <v>351133</v>
      </c>
      <c r="I17" s="312">
        <f>'Visi duomenys'!S13</f>
        <v>298463.05</v>
      </c>
      <c r="J17" s="312">
        <f>'Visi duomenys'!P13</f>
        <v>35113.300000000003</v>
      </c>
      <c r="K17" s="312">
        <f>'Visi duomenys'!O13+'Visi duomenys'!Q13+'Visi duomenys'!R13</f>
        <v>17556.650000000001</v>
      </c>
      <c r="L17" s="12">
        <f>IFERROR(VLOOKUP('ST 1 lentelė'!C17,'Projektu sutartys 20190605'!$A$3:$O$81,4,FALSE)," ")</f>
        <v>351133</v>
      </c>
      <c r="M17" s="12">
        <f>IFERROR(VLOOKUP('ST 1 lentelė'!C17,'Projektu sutartys 20190605'!$A$3:$O$81,6,FALSE)," ")</f>
        <v>298463.05</v>
      </c>
      <c r="N17" s="12">
        <f>IFERROR(VLOOKUP('ST 1 lentelė'!C17,'Projektu sutartys 20190605'!$A$3:$O$81,7,FALSE)," ")</f>
        <v>43891.62</v>
      </c>
      <c r="O17" s="12">
        <f>IFERROR(VLOOKUP('ST 1 lentelė'!C17,'Projektu sutartys 20190605'!$A$3:$O$81,8,FALSE)," ")</f>
        <v>8778.33</v>
      </c>
      <c r="P17" s="12">
        <f>IFERROR(VLOOKUP(C17,'mokejimai 20190605'!$A$1:$G$69,4,FALSE)," ")</f>
        <v>351133</v>
      </c>
      <c r="Q17" s="12">
        <f>IFERROR(VLOOKUP(C17,'mokejimai 20190605'!$A$1:$G$69,5,FALSE)," ")</f>
        <v>298463.05</v>
      </c>
      <c r="R17" s="12">
        <f>IFERROR(VLOOKUP($C17,'mokejimai 20190605'!$A$1:$G$69,6,FALSE)," ")</f>
        <v>43891.62</v>
      </c>
      <c r="S17" s="12">
        <f>IFERROR(VLOOKUP($C17,'mokejimai 20190605'!$A$1:$G$69,7,FALSE)," ")</f>
        <v>8778.33</v>
      </c>
      <c r="T17" s="323"/>
    </row>
    <row r="18" spans="1:20" ht="15.75" x14ac:dyDescent="0.25">
      <c r="A18" s="239" t="str">
        <f>'Visi duomenys'!A14</f>
        <v>1.1.1.3</v>
      </c>
      <c r="B18" s="239" t="str">
        <f>'Visi duomenys'!B14</f>
        <v/>
      </c>
      <c r="C18" s="239">
        <f>'Visi duomenys'!C14</f>
        <v>0</v>
      </c>
      <c r="D18" s="236" t="str">
        <f>'Visi duomenys'!D14</f>
        <v>Priemonė: Pereinamojo laikotarpio tikslinių teritorijų vystymas. I</v>
      </c>
      <c r="E18" s="10">
        <f>'Visi duomenys'!E14</f>
        <v>0</v>
      </c>
      <c r="F18" s="10" t="str">
        <f>('Visi duomenys'!J14&amp;" "&amp;'Visi duomenys'!K14&amp;" "&amp;'Visi duomenys'!L14)</f>
        <v xml:space="preserve">  </v>
      </c>
      <c r="G18" s="10" t="str">
        <f>'Visi duomenys'!BI14</f>
        <v xml:space="preserve"> </v>
      </c>
      <c r="H18" s="322">
        <f>'Visi duomenys'!N14</f>
        <v>0</v>
      </c>
      <c r="I18" s="322">
        <f>'Visi duomenys'!S14</f>
        <v>0</v>
      </c>
      <c r="J18" s="322">
        <f>'Visi duomenys'!P14</f>
        <v>0</v>
      </c>
      <c r="K18" s="322">
        <f>'Visi duomenys'!O14+'Visi duomenys'!Q14+'Visi duomenys'!R14</f>
        <v>0</v>
      </c>
      <c r="L18" s="10" t="str">
        <f>IFERROR(VLOOKUP('ST 1 lentelė'!C18,'Projektu sutartys 20190605'!$A$3:$O$81,4,FALSE)," ")</f>
        <v xml:space="preserve"> </v>
      </c>
      <c r="M18" s="10" t="str">
        <f>IFERROR(VLOOKUP('ST 1 lentelė'!C18,'Projektu sutartys 20190605'!$A$3:$O$81,6,FALSE)," ")</f>
        <v xml:space="preserve"> </v>
      </c>
      <c r="N18" s="10" t="str">
        <f>IFERROR(VLOOKUP('ST 1 lentelė'!C18,'Projektu sutartys 20190605'!$A$3:$O$81,7,FALSE)," ")</f>
        <v xml:space="preserve"> </v>
      </c>
      <c r="O18" s="10" t="str">
        <f>IFERROR(VLOOKUP('ST 1 lentelė'!C18,'Projektu sutartys 20190605'!$A$3:$O$81,8,FALSE)," ")</f>
        <v xml:space="preserve"> </v>
      </c>
      <c r="P18" s="10" t="str">
        <f>IFERROR(VLOOKUP(C18,'mokejimai 20190605'!$A$1:$G$69,4,FALSE)," ")</f>
        <v xml:space="preserve"> </v>
      </c>
      <c r="Q18" s="10" t="str">
        <f>IFERROR(VLOOKUP(C18,'mokejimai 20190605'!$A$1:$G$69,5,FALSE)," ")</f>
        <v xml:space="preserve"> </v>
      </c>
      <c r="R18" s="10" t="str">
        <f>IFERROR(VLOOKUP($C18,'mokejimai 20190605'!$A$1:$G$69,6,FALSE)," ")</f>
        <v xml:space="preserve"> </v>
      </c>
      <c r="S18" s="10" t="str">
        <f>IFERROR(VLOOKUP($C18,'mokejimai 20190605'!$A$1:$G$69,7,FALSE)," ")</f>
        <v xml:space="preserve"> </v>
      </c>
      <c r="T18" s="321"/>
    </row>
    <row r="19" spans="1:20" x14ac:dyDescent="0.25">
      <c r="A19" s="12" t="str">
        <f>'Visi duomenys'!A15</f>
        <v>1.1.1.3.1</v>
      </c>
      <c r="B19" s="12" t="str">
        <f>'Visi duomenys'!B15</f>
        <v>R089902-340000-1131</v>
      </c>
      <c r="C19" s="12" t="str">
        <f>'Visi duomenys'!C15</f>
        <v>07.1.1-CPVA-V-902-01-0005</v>
      </c>
      <c r="D19" s="237" t="str">
        <f>'Visi duomenys'!D15</f>
        <v>Apleistos teritorijos Tauragės miesto  buvusiame kariniame miestelyje viešųjų pastatų sutvarkymas ir pritaikymas bendruomenės poreikiams</v>
      </c>
      <c r="E19" s="12" t="str">
        <f>'Visi duomenys'!E15</f>
        <v>TRSA</v>
      </c>
      <c r="F19" s="12" t="str">
        <f>('Visi duomenys'!J15&amp;" "&amp;'Visi duomenys'!K15&amp;" "&amp;'Visi duomenys'!L15)</f>
        <v xml:space="preserve">ITI  </v>
      </c>
      <c r="G19" s="12" t="str">
        <f>'Visi duomenys'!BI15</f>
        <v>Baigtas įgyvendinti</v>
      </c>
      <c r="H19" s="312">
        <f>'Visi duomenys'!N15</f>
        <v>1436769.54</v>
      </c>
      <c r="I19" s="312">
        <f>'Visi duomenys'!S15</f>
        <v>868900</v>
      </c>
      <c r="J19" s="312">
        <f>'Visi duomenys'!P15</f>
        <v>491201.54</v>
      </c>
      <c r="K19" s="312">
        <f>'Visi duomenys'!O15+'Visi duomenys'!Q15+'Visi duomenys'!R15</f>
        <v>76668</v>
      </c>
      <c r="L19" s="12" t="str">
        <f>IFERROR(VLOOKUP('ST 1 lentelė'!C19,'Projektu sutartys 20190605'!$A$3:$O$81,4,FALSE)," ")</f>
        <v xml:space="preserve"> </v>
      </c>
      <c r="M19" s="12" t="str">
        <f>IFERROR(VLOOKUP('ST 1 lentelė'!C19,'Projektu sutartys 20190605'!$A$3:$O$81,6,FALSE)," ")</f>
        <v xml:space="preserve"> </v>
      </c>
      <c r="N19" s="12" t="str">
        <f>IFERROR(VLOOKUP('ST 1 lentelė'!C19,'Projektu sutartys 20190605'!$A$3:$O$81,7,FALSE)," ")</f>
        <v xml:space="preserve"> </v>
      </c>
      <c r="O19" s="12" t="str">
        <f>IFERROR(VLOOKUP('ST 1 lentelė'!C19,'Projektu sutartys 20190605'!$A$3:$O$81,8,FALSE)," ")</f>
        <v xml:space="preserve"> </v>
      </c>
      <c r="P19" s="12" t="str">
        <f>IFERROR(VLOOKUP(C19,'mokejimai 20190605'!$A$1:$G$69,4,FALSE)," ")</f>
        <v xml:space="preserve"> </v>
      </c>
      <c r="Q19" s="12" t="str">
        <f>IFERROR(VLOOKUP(C19,'mokejimai 20190605'!$A$1:$G$69,5,FALSE)," ")</f>
        <v xml:space="preserve"> </v>
      </c>
      <c r="R19" s="12" t="str">
        <f>IFERROR(VLOOKUP($C19,'mokejimai 20190605'!$A$1:$G$69,6,FALSE)," ")</f>
        <v xml:space="preserve"> </v>
      </c>
      <c r="S19" s="12" t="str">
        <f>IFERROR(VLOOKUP($C19,'mokejimai 20190605'!$A$1:$G$69,7,FALSE)," ")</f>
        <v xml:space="preserve"> </v>
      </c>
      <c r="T19" s="12"/>
    </row>
    <row r="20" spans="1:20" x14ac:dyDescent="0.25">
      <c r="A20" s="239" t="str">
        <f>'Visi duomenys'!A17</f>
        <v>1.1.1.4</v>
      </c>
      <c r="B20" s="239" t="str">
        <f>'Visi duomenys'!B17</f>
        <v/>
      </c>
      <c r="C20" s="239">
        <f>'Visi duomenys'!C17</f>
        <v>0</v>
      </c>
      <c r="D20" s="236" t="str">
        <f>'Visi duomenys'!D17</f>
        <v>Priemonė: Pereinamojo laikotarpio tikslinių teritorijų vystymas. II</v>
      </c>
      <c r="E20" s="10">
        <f>'Visi duomenys'!E17</f>
        <v>0</v>
      </c>
      <c r="F20" s="10" t="str">
        <f>('Visi duomenys'!J17&amp;" "&amp;'Visi duomenys'!K17&amp;" "&amp;'Visi duomenys'!L17)</f>
        <v xml:space="preserve">  </v>
      </c>
      <c r="G20" s="10" t="str">
        <f>'Visi duomenys'!BI17</f>
        <v xml:space="preserve"> </v>
      </c>
      <c r="H20" s="322">
        <f>'Visi duomenys'!N17</f>
        <v>0</v>
      </c>
      <c r="I20" s="322">
        <f>'Visi duomenys'!S17</f>
        <v>0</v>
      </c>
      <c r="J20" s="322">
        <f>'Visi duomenys'!P17</f>
        <v>0</v>
      </c>
      <c r="K20" s="322">
        <f>'Visi duomenys'!O17+'Visi duomenys'!Q17+'Visi duomenys'!R17</f>
        <v>0</v>
      </c>
      <c r="L20" s="10" t="str">
        <f>IFERROR(VLOOKUP('ST 1 lentelė'!C20,'Projektu sutartys 20190605'!$A$3:$O$81,4,FALSE)," ")</f>
        <v xml:space="preserve"> </v>
      </c>
      <c r="M20" s="10" t="str">
        <f>IFERROR(VLOOKUP('ST 1 lentelė'!C20,'Projektu sutartys 20190605'!$A$3:$O$81,6,FALSE)," ")</f>
        <v xml:space="preserve"> </v>
      </c>
      <c r="N20" s="10" t="str">
        <f>IFERROR(VLOOKUP('ST 1 lentelė'!C20,'Projektu sutartys 20190605'!$A$3:$O$81,7,FALSE)," ")</f>
        <v xml:space="preserve"> </v>
      </c>
      <c r="O20" s="10" t="str">
        <f>IFERROR(VLOOKUP('ST 1 lentelė'!C20,'Projektu sutartys 20190605'!$A$3:$O$81,8,FALSE)," ")</f>
        <v xml:space="preserve"> </v>
      </c>
      <c r="P20" s="10" t="str">
        <f>IFERROR(VLOOKUP(C20,'mokejimai 20190605'!$A$1:$G$69,4,FALSE)," ")</f>
        <v xml:space="preserve"> </v>
      </c>
      <c r="Q20" s="10" t="str">
        <f>IFERROR(VLOOKUP(C20,'mokejimai 20190605'!$A$1:$G$69,5,FALSE)," ")</f>
        <v xml:space="preserve"> </v>
      </c>
      <c r="R20" s="10" t="str">
        <f>IFERROR(VLOOKUP($C20,'mokejimai 20190605'!$A$1:$G$69,6,FALSE)," ")</f>
        <v xml:space="preserve"> </v>
      </c>
      <c r="S20" s="10" t="str">
        <f>IFERROR(VLOOKUP($C20,'mokejimai 20190605'!$A$1:$G$69,7,FALSE)," ")</f>
        <v xml:space="preserve"> </v>
      </c>
      <c r="T20" s="10"/>
    </row>
    <row r="21" spans="1:20" x14ac:dyDescent="0.25">
      <c r="A21" s="12" t="str">
        <f>'Visi duomenys'!A18</f>
        <v>1.1.1.4.1</v>
      </c>
      <c r="B21" s="12" t="str">
        <f>'Visi duomenys'!B18</f>
        <v>R089903-300000-1133</v>
      </c>
      <c r="C21" s="12" t="str">
        <f>'Visi duomenys'!C18</f>
        <v>07.1.1-CPVA-R-903-71-0001</v>
      </c>
      <c r="D21" s="237" t="str">
        <f>'Visi duomenys'!D18</f>
        <v>Gyvenamųjų namų kvartalų kompleksinis sutvarkymas Jurbarko mieste</v>
      </c>
      <c r="E21" s="12" t="str">
        <f>'Visi duomenys'!E18</f>
        <v>JRSA</v>
      </c>
      <c r="F21" s="12" t="str">
        <f>('Visi duomenys'!J18&amp;" "&amp;'Visi duomenys'!K18&amp;" "&amp;'Visi duomenys'!L18)</f>
        <v xml:space="preserve">ITI  </v>
      </c>
      <c r="G21" s="12" t="str">
        <f>'Visi duomenys'!BI18</f>
        <v>Baigtas įgyvendinti</v>
      </c>
      <c r="H21" s="312">
        <f>'Visi duomenys'!N18</f>
        <v>364031.13</v>
      </c>
      <c r="I21" s="312">
        <f>'Visi duomenys'!S18</f>
        <v>309426.46000000002</v>
      </c>
      <c r="J21" s="312">
        <f>'Visi duomenys'!P18</f>
        <v>27302.33</v>
      </c>
      <c r="K21" s="312">
        <f>'Visi duomenys'!O18+'Visi duomenys'!Q18+'Visi duomenys'!R18</f>
        <v>27302.34</v>
      </c>
      <c r="L21" s="12">
        <f>IFERROR(VLOOKUP('ST 1 lentelė'!C21,'Projektu sutartys 20190605'!$A$3:$O$81,4,FALSE)," ")</f>
        <v>364031.13</v>
      </c>
      <c r="M21" s="12">
        <f>IFERROR(VLOOKUP('ST 1 lentelė'!C21,'Projektu sutartys 20190605'!$A$3:$O$81,6,FALSE)," ")</f>
        <v>309426.46000000002</v>
      </c>
      <c r="N21" s="12">
        <f>IFERROR(VLOOKUP('ST 1 lentelė'!C21,'Projektu sutartys 20190605'!$A$3:$O$81,7,FALSE)," ")</f>
        <v>27302.33</v>
      </c>
      <c r="O21" s="12">
        <f>IFERROR(VLOOKUP('ST 1 lentelė'!C21,'Projektu sutartys 20190605'!$A$3:$O$81,8,FALSE)," ")</f>
        <v>27302.34</v>
      </c>
      <c r="P21" s="12">
        <f>IFERROR(VLOOKUP(C21,'mokejimai 20190605'!$A$1:$G$69,4,FALSE)," ")</f>
        <v>364031.13</v>
      </c>
      <c r="Q21" s="12">
        <f>IFERROR(VLOOKUP(C21,'mokejimai 20190605'!$A$1:$G$69,5,FALSE)," ")</f>
        <v>309426.46000000002</v>
      </c>
      <c r="R21" s="12">
        <f>IFERROR(VLOOKUP($C21,'mokejimai 20190605'!$A$1:$G$69,6,FALSE)," ")</f>
        <v>27302.33</v>
      </c>
      <c r="S21" s="12">
        <f>IFERROR(VLOOKUP($C21,'mokejimai 20190605'!$A$1:$G$69,7,FALSE)," ")</f>
        <v>27302.34</v>
      </c>
      <c r="T21" s="12"/>
    </row>
    <row r="22" spans="1:20" x14ac:dyDescent="0.25">
      <c r="A22" s="239" t="str">
        <f>'Visi duomenys'!A20</f>
        <v>1.1.2.</v>
      </c>
      <c r="B22" s="239" t="str">
        <f>'Visi duomenys'!B20</f>
        <v/>
      </c>
      <c r="C22" s="239">
        <f>'Visi duomenys'!C20</f>
        <v>0</v>
      </c>
      <c r="D22" s="236" t="str">
        <f>'Visi duomenys'!D20</f>
        <v>Uždavinys. Mažinti atskirtį tarp miesto ir kaimo, remti kompleksišką kaimo atnaujinimą ir plėtrą,  gerinti kaimo gyvenamąją aplinką, didinti gyventojų užimtumą ir saugumą.</v>
      </c>
      <c r="E22" s="10">
        <f>'Visi duomenys'!E20</f>
        <v>0</v>
      </c>
      <c r="F22" s="10" t="str">
        <f>('Visi duomenys'!J20&amp;" "&amp;'Visi duomenys'!K20&amp;" "&amp;'Visi duomenys'!L20)</f>
        <v xml:space="preserve">  </v>
      </c>
      <c r="G22" s="10" t="str">
        <f>'Visi duomenys'!BI20</f>
        <v xml:space="preserve"> </v>
      </c>
      <c r="H22" s="322">
        <f>'Visi duomenys'!N20</f>
        <v>0</v>
      </c>
      <c r="I22" s="322">
        <f>'Visi duomenys'!S20</f>
        <v>0</v>
      </c>
      <c r="J22" s="322">
        <f>'Visi duomenys'!P20</f>
        <v>0</v>
      </c>
      <c r="K22" s="322">
        <f>'Visi duomenys'!O20+'Visi duomenys'!Q20+'Visi duomenys'!R20</f>
        <v>0</v>
      </c>
      <c r="L22" s="10" t="str">
        <f>IFERROR(VLOOKUP('ST 1 lentelė'!C22,'Projektu sutartys 20190605'!$A$3:$O$81,4,FALSE)," ")</f>
        <v xml:space="preserve"> </v>
      </c>
      <c r="M22" s="10" t="str">
        <f>IFERROR(VLOOKUP('ST 1 lentelė'!C22,'Projektu sutartys 20190605'!$A$3:$O$81,6,FALSE)," ")</f>
        <v xml:space="preserve"> </v>
      </c>
      <c r="N22" s="10" t="str">
        <f>IFERROR(VLOOKUP('ST 1 lentelė'!C22,'Projektu sutartys 20190605'!$A$3:$O$81,7,FALSE)," ")</f>
        <v xml:space="preserve"> </v>
      </c>
      <c r="O22" s="10" t="str">
        <f>IFERROR(VLOOKUP('ST 1 lentelė'!C22,'Projektu sutartys 20190605'!$A$3:$O$81,8,FALSE)," ")</f>
        <v xml:space="preserve"> </v>
      </c>
      <c r="P22" s="10" t="str">
        <f>IFERROR(VLOOKUP(C22,'mokejimai 20190605'!$A$1:$G$69,4,FALSE)," ")</f>
        <v xml:space="preserve"> </v>
      </c>
      <c r="Q22" s="10" t="str">
        <f>IFERROR(VLOOKUP(C22,'mokejimai 20190605'!$A$1:$G$69,5,FALSE)," ")</f>
        <v xml:space="preserve"> </v>
      </c>
      <c r="R22" s="10" t="str">
        <f>IFERROR(VLOOKUP($C22,'mokejimai 20190605'!$A$1:$G$69,6,FALSE)," ")</f>
        <v xml:space="preserve"> </v>
      </c>
      <c r="S22" s="10" t="str">
        <f>IFERROR(VLOOKUP($C22,'mokejimai 20190605'!$A$1:$G$69,7,FALSE)," ")</f>
        <v xml:space="preserve"> </v>
      </c>
      <c r="T22" s="10"/>
    </row>
    <row r="23" spans="1:20" ht="24" x14ac:dyDescent="0.25">
      <c r="A23" s="239" t="str">
        <f>'Visi duomenys'!A21</f>
        <v>1.1.2.1</v>
      </c>
      <c r="B23" s="239" t="str">
        <f>'Visi duomenys'!B21</f>
        <v/>
      </c>
      <c r="C23" s="239">
        <f>'Visi duomenys'!C21</f>
        <v>0</v>
      </c>
      <c r="D23" s="236" t="str">
        <f>'Visi duomenys'!D21</f>
        <v>Priemonė: Pagrindinės paslaugos ir kaimų atnaujinimas kaimo vietovėse</v>
      </c>
      <c r="E23" s="10" t="str">
        <f>'Visi duomenys'!E21</f>
        <v>JRSA, PSA, ŠRSA, TRSA</v>
      </c>
      <c r="F23" s="10" t="str">
        <f>('Visi duomenys'!J21&amp;" "&amp;'Visi duomenys'!K21&amp;" "&amp;'Visi duomenys'!L21)</f>
        <v xml:space="preserve">  </v>
      </c>
      <c r="G23" s="10" t="str">
        <f>'Visi duomenys'!BI21</f>
        <v xml:space="preserve"> </v>
      </c>
      <c r="H23" s="322">
        <f>'Visi duomenys'!N21</f>
        <v>0</v>
      </c>
      <c r="I23" s="322">
        <f>'Visi duomenys'!S21</f>
        <v>3321362</v>
      </c>
      <c r="J23" s="322">
        <f>'Visi duomenys'!P21</f>
        <v>0</v>
      </c>
      <c r="K23" s="322">
        <f>'Visi duomenys'!O21+'Visi duomenys'!Q21+'Visi duomenys'!R21</f>
        <v>0</v>
      </c>
      <c r="L23" s="10" t="str">
        <f>IFERROR(VLOOKUP('ST 1 lentelė'!C23,'Projektu sutartys 20190605'!$A$3:$O$81,4,FALSE)," ")</f>
        <v xml:space="preserve"> </v>
      </c>
      <c r="M23" s="10" t="str">
        <f>IFERROR(VLOOKUP('ST 1 lentelė'!C23,'Projektu sutartys 20190605'!$A$3:$O$81,6,FALSE)," ")</f>
        <v xml:space="preserve"> </v>
      </c>
      <c r="N23" s="10" t="str">
        <f>IFERROR(VLOOKUP('ST 1 lentelė'!C23,'Projektu sutartys 20190605'!$A$3:$O$81,7,FALSE)," ")</f>
        <v xml:space="preserve"> </v>
      </c>
      <c r="O23" s="10" t="str">
        <f>IFERROR(VLOOKUP('ST 1 lentelė'!C23,'Projektu sutartys 20190605'!$A$3:$O$81,8,FALSE)," ")</f>
        <v xml:space="preserve"> </v>
      </c>
      <c r="P23" s="10" t="str">
        <f>IFERROR(VLOOKUP(C23,'mokejimai 20190605'!$A$1:$G$69,4,FALSE)," ")</f>
        <v xml:space="preserve"> </v>
      </c>
      <c r="Q23" s="10" t="str">
        <f>IFERROR(VLOOKUP(C23,'mokejimai 20190605'!$A$1:$G$69,5,FALSE)," ")</f>
        <v xml:space="preserve"> </v>
      </c>
      <c r="R23" s="10" t="str">
        <f>IFERROR(VLOOKUP($C23,'mokejimai 20190605'!$A$1:$G$69,6,FALSE)," ")</f>
        <v xml:space="preserve"> </v>
      </c>
      <c r="S23" s="10" t="str">
        <f>IFERROR(VLOOKUP($C23,'mokejimai 20190605'!$A$1:$G$69,7,FALSE)," ")</f>
        <v xml:space="preserve"> </v>
      </c>
      <c r="T23" s="10"/>
    </row>
    <row r="24" spans="1:20" x14ac:dyDescent="0.25">
      <c r="A24" s="239" t="str">
        <f>'Visi duomenys'!A22</f>
        <v>1.2.</v>
      </c>
      <c r="B24" s="239" t="str">
        <f>'Visi duomenys'!B22</f>
        <v/>
      </c>
      <c r="C24" s="239">
        <f>'Visi duomenys'!C22</f>
        <v>0</v>
      </c>
      <c r="D24" s="236" t="str">
        <f>'Visi duomenys'!D22</f>
        <v>Tikslas. Pagerinti sąlygas investicijų pritraukimui, sudaryti palankią aplinką verslui vystytis, ekonominės veiklos efektyvumui didinti.</v>
      </c>
      <c r="E24" s="10">
        <f>'Visi duomenys'!E22</f>
        <v>0</v>
      </c>
      <c r="F24" s="10" t="str">
        <f>('Visi duomenys'!J22&amp;" "&amp;'Visi duomenys'!K22&amp;" "&amp;'Visi duomenys'!L22)</f>
        <v xml:space="preserve">  </v>
      </c>
      <c r="G24" s="10" t="str">
        <f>'Visi duomenys'!BI22</f>
        <v xml:space="preserve"> </v>
      </c>
      <c r="H24" s="322">
        <f>'Visi duomenys'!N22</f>
        <v>0</v>
      </c>
      <c r="I24" s="322">
        <f>'Visi duomenys'!S22</f>
        <v>0</v>
      </c>
      <c r="J24" s="322">
        <f>'Visi duomenys'!P22</f>
        <v>0</v>
      </c>
      <c r="K24" s="322">
        <f>'Visi duomenys'!O22+'Visi duomenys'!Q22+'Visi duomenys'!R22</f>
        <v>0</v>
      </c>
      <c r="L24" s="10" t="str">
        <f>IFERROR(VLOOKUP('ST 1 lentelė'!C24,'Projektu sutartys 20190605'!$A$3:$O$81,4,FALSE)," ")</f>
        <v xml:space="preserve"> </v>
      </c>
      <c r="M24" s="10" t="str">
        <f>IFERROR(VLOOKUP('ST 1 lentelė'!C24,'Projektu sutartys 20190605'!$A$3:$O$81,6,FALSE)," ")</f>
        <v xml:space="preserve"> </v>
      </c>
      <c r="N24" s="10" t="str">
        <f>IFERROR(VLOOKUP('ST 1 lentelė'!C24,'Projektu sutartys 20190605'!$A$3:$O$81,7,FALSE)," ")</f>
        <v xml:space="preserve"> </v>
      </c>
      <c r="O24" s="10" t="str">
        <f>IFERROR(VLOOKUP('ST 1 lentelė'!C24,'Projektu sutartys 20190605'!$A$3:$O$81,8,FALSE)," ")</f>
        <v xml:space="preserve"> </v>
      </c>
      <c r="P24" s="10" t="str">
        <f>IFERROR(VLOOKUP(C24,'mokejimai 20190605'!$A$1:$G$69,4,FALSE)," ")</f>
        <v xml:space="preserve"> </v>
      </c>
      <c r="Q24" s="10" t="str">
        <f>IFERROR(VLOOKUP(C24,'mokejimai 20190605'!$A$1:$G$69,5,FALSE)," ")</f>
        <v xml:space="preserve"> </v>
      </c>
      <c r="R24" s="10" t="str">
        <f>IFERROR(VLOOKUP($C24,'mokejimai 20190605'!$A$1:$G$69,6,FALSE)," ")</f>
        <v xml:space="preserve"> </v>
      </c>
      <c r="S24" s="10" t="str">
        <f>IFERROR(VLOOKUP($C24,'mokejimai 20190605'!$A$1:$G$69,7,FALSE)," ")</f>
        <v xml:space="preserve"> </v>
      </c>
      <c r="T24" s="10"/>
    </row>
    <row r="25" spans="1:20" x14ac:dyDescent="0.25">
      <c r="A25" s="239" t="str">
        <f>'Visi duomenys'!A23</f>
        <v>1.2.1.</v>
      </c>
      <c r="B25" s="239" t="str">
        <f>'Visi duomenys'!B23</f>
        <v/>
      </c>
      <c r="C25" s="239">
        <f>'Visi duomenys'!C23</f>
        <v>0</v>
      </c>
      <c r="D25" s="236" t="str">
        <f>'Visi duomenys'!D23</f>
        <v>Uždavinys. Tobulinti susisiekimo sistemas regione, vystyti ekologiškai darnią transporto infrastruktūrą, padidinti darbo jėgos judumą, gerinti eismo saugumą.</v>
      </c>
      <c r="E25" s="10">
        <f>'Visi duomenys'!E23</f>
        <v>0</v>
      </c>
      <c r="F25" s="10" t="str">
        <f>('Visi duomenys'!J23&amp;" "&amp;'Visi duomenys'!K23&amp;" "&amp;'Visi duomenys'!L23)</f>
        <v xml:space="preserve">  </v>
      </c>
      <c r="G25" s="10" t="str">
        <f>'Visi duomenys'!BI23</f>
        <v xml:space="preserve"> </v>
      </c>
      <c r="H25" s="322">
        <f>'Visi duomenys'!N23</f>
        <v>0</v>
      </c>
      <c r="I25" s="322">
        <f>'Visi duomenys'!S23</f>
        <v>0</v>
      </c>
      <c r="J25" s="322">
        <f>'Visi duomenys'!P23</f>
        <v>0</v>
      </c>
      <c r="K25" s="322">
        <f>'Visi duomenys'!O23+'Visi duomenys'!Q23+'Visi duomenys'!R23</f>
        <v>0</v>
      </c>
      <c r="L25" s="10" t="str">
        <f>IFERROR(VLOOKUP('ST 1 lentelė'!C25,'Projektu sutartys 20190605'!$A$3:$O$81,4,FALSE)," ")</f>
        <v xml:space="preserve"> </v>
      </c>
      <c r="M25" s="10" t="str">
        <f>IFERROR(VLOOKUP('ST 1 lentelė'!C25,'Projektu sutartys 20190605'!$A$3:$O$81,6,FALSE)," ")</f>
        <v xml:space="preserve"> </v>
      </c>
      <c r="N25" s="10" t="str">
        <f>IFERROR(VLOOKUP('ST 1 lentelė'!C25,'Projektu sutartys 20190605'!$A$3:$O$81,7,FALSE)," ")</f>
        <v xml:space="preserve"> </v>
      </c>
      <c r="O25" s="10" t="str">
        <f>IFERROR(VLOOKUP('ST 1 lentelė'!C25,'Projektu sutartys 20190605'!$A$3:$O$81,8,FALSE)," ")</f>
        <v xml:space="preserve"> </v>
      </c>
      <c r="P25" s="10" t="str">
        <f>IFERROR(VLOOKUP(C25,'mokejimai 20190605'!$A$1:$G$69,4,FALSE)," ")</f>
        <v xml:space="preserve"> </v>
      </c>
      <c r="Q25" s="10" t="str">
        <f>IFERROR(VLOOKUP(C25,'mokejimai 20190605'!$A$1:$G$69,5,FALSE)," ")</f>
        <v xml:space="preserve"> </v>
      </c>
      <c r="R25" s="10" t="str">
        <f>IFERROR(VLOOKUP($C25,'mokejimai 20190605'!$A$1:$G$69,6,FALSE)," ")</f>
        <v xml:space="preserve"> </v>
      </c>
      <c r="S25" s="10" t="str">
        <f>IFERROR(VLOOKUP($C25,'mokejimai 20190605'!$A$1:$G$69,7,FALSE)," ")</f>
        <v xml:space="preserve"> </v>
      </c>
      <c r="T25" s="10"/>
    </row>
    <row r="26" spans="1:20" x14ac:dyDescent="0.25">
      <c r="A26" s="239" t="str">
        <f>'Visi duomenys'!A24</f>
        <v>1.2.1.1</v>
      </c>
      <c r="B26" s="239" t="str">
        <f>'Visi duomenys'!B24</f>
        <v/>
      </c>
      <c r="C26" s="239">
        <f>'Visi duomenys'!C24</f>
        <v>0</v>
      </c>
      <c r="D26" s="236" t="str">
        <f>'Visi duomenys'!D24</f>
        <v>Priemonė: Vietinių kelių techninių parametrų ir eismo saugos gerinimas</v>
      </c>
      <c r="E26" s="10">
        <f>'Visi duomenys'!E24</f>
        <v>0</v>
      </c>
      <c r="F26" s="10" t="str">
        <f>('Visi duomenys'!J24&amp;" "&amp;'Visi duomenys'!K24&amp;" "&amp;'Visi duomenys'!L24)</f>
        <v xml:space="preserve">  </v>
      </c>
      <c r="G26" s="10" t="str">
        <f>'Visi duomenys'!BI24</f>
        <v xml:space="preserve"> </v>
      </c>
      <c r="H26" s="322">
        <f>'Visi duomenys'!N24</f>
        <v>0</v>
      </c>
      <c r="I26" s="322">
        <f>'Visi duomenys'!S24</f>
        <v>0</v>
      </c>
      <c r="J26" s="322">
        <f>'Visi duomenys'!P24</f>
        <v>0</v>
      </c>
      <c r="K26" s="322">
        <f>'Visi duomenys'!O24+'Visi duomenys'!Q24+'Visi duomenys'!R24</f>
        <v>0</v>
      </c>
      <c r="L26" s="10" t="str">
        <f>IFERROR(VLOOKUP('ST 1 lentelė'!C26,'Projektu sutartys 20190605'!$A$3:$O$81,4,FALSE)," ")</f>
        <v xml:space="preserve"> </v>
      </c>
      <c r="M26" s="10" t="str">
        <f>IFERROR(VLOOKUP('ST 1 lentelė'!C26,'Projektu sutartys 20190605'!$A$3:$O$81,6,FALSE)," ")</f>
        <v xml:space="preserve"> </v>
      </c>
      <c r="N26" s="10" t="str">
        <f>IFERROR(VLOOKUP('ST 1 lentelė'!C26,'Projektu sutartys 20190605'!$A$3:$O$81,7,FALSE)," ")</f>
        <v xml:space="preserve"> </v>
      </c>
      <c r="O26" s="10" t="str">
        <f>IFERROR(VLOOKUP('ST 1 lentelė'!C26,'Projektu sutartys 20190605'!$A$3:$O$81,8,FALSE)," ")</f>
        <v xml:space="preserve"> </v>
      </c>
      <c r="P26" s="10" t="str">
        <f>IFERROR(VLOOKUP(C26,'mokejimai 20190605'!$A$1:$G$69,4,FALSE)," ")</f>
        <v xml:space="preserve"> </v>
      </c>
      <c r="Q26" s="10" t="str">
        <f>IFERROR(VLOOKUP(C26,'mokejimai 20190605'!$A$1:$G$69,5,FALSE)," ")</f>
        <v xml:space="preserve"> </v>
      </c>
      <c r="R26" s="10" t="str">
        <f>IFERROR(VLOOKUP($C26,'mokejimai 20190605'!$A$1:$G$69,6,FALSE)," ")</f>
        <v xml:space="preserve"> </v>
      </c>
      <c r="S26" s="10" t="str">
        <f>IFERROR(VLOOKUP($C26,'mokejimai 20190605'!$A$1:$G$69,7,FALSE)," ")</f>
        <v xml:space="preserve"> </v>
      </c>
      <c r="T26" s="10"/>
    </row>
    <row r="27" spans="1:20" x14ac:dyDescent="0.25">
      <c r="A27" s="12" t="str">
        <f>'Visi duomenys'!A25</f>
        <v>1.2.1.1.1</v>
      </c>
      <c r="B27" s="12" t="str">
        <f>'Visi duomenys'!B25</f>
        <v>R085511-190000-1139</v>
      </c>
      <c r="C27" s="12" t="str">
        <f>'Visi duomenys'!C25</f>
        <v>06.2.1-TID-R-511-71-0002</v>
      </c>
      <c r="D27" s="237" t="str">
        <f>'Visi duomenys'!D25</f>
        <v>Eismo saugumo priemonių diegimas Šilalės mieste ir rajono gyvenvietėse</v>
      </c>
      <c r="E27" s="12" t="str">
        <f>'Visi duomenys'!E25</f>
        <v>ŠRSA</v>
      </c>
      <c r="F27" s="12" t="str">
        <f>('Visi duomenys'!J25&amp;" "&amp;'Visi duomenys'!K25&amp;" "&amp;'Visi duomenys'!L25)</f>
        <v xml:space="preserve">  </v>
      </c>
      <c r="G27" s="12" t="str">
        <f>'Visi duomenys'!BI25</f>
        <v>Įgyvendinimas</v>
      </c>
      <c r="H27" s="312">
        <f>'Visi duomenys'!N25</f>
        <v>799037.74</v>
      </c>
      <c r="I27" s="312">
        <f>'Visi duomenys'!S25</f>
        <v>679182.07</v>
      </c>
      <c r="J27" s="312">
        <f>'Visi duomenys'!P25</f>
        <v>0</v>
      </c>
      <c r="K27" s="312">
        <f>'Visi duomenys'!O25+'Visi duomenys'!Q25+'Visi duomenys'!R25</f>
        <v>119855.67</v>
      </c>
      <c r="L27" s="12">
        <f>IFERROR(VLOOKUP('ST 1 lentelė'!C27,'Projektu sutartys 20190605'!$A$3:$O$81,4,FALSE)," ")</f>
        <v>799037.74</v>
      </c>
      <c r="M27" s="12">
        <f>IFERROR(VLOOKUP('ST 1 lentelė'!C27,'Projektu sutartys 20190605'!$A$3:$O$81,6,FALSE)," ")</f>
        <v>679182.07</v>
      </c>
      <c r="N27" s="12">
        <f>IFERROR(VLOOKUP('ST 1 lentelė'!C27,'Projektu sutartys 20190605'!$A$3:$O$81,7,FALSE)," ")</f>
        <v>0</v>
      </c>
      <c r="O27" s="12">
        <f>IFERROR(VLOOKUP('ST 1 lentelė'!C27,'Projektu sutartys 20190605'!$A$3:$O$81,8,FALSE)," ")</f>
        <v>119855.67</v>
      </c>
      <c r="P27" s="12">
        <f>IFERROR(VLOOKUP(C27,'mokejimai 20190605'!$A$1:$G$69,4,FALSE)," ")</f>
        <v>250780.56</v>
      </c>
      <c r="Q27" s="12">
        <f>IFERROR(VLOOKUP(C27,'mokejimai 20190605'!$A$1:$G$69,5,FALSE)," ")</f>
        <v>213163.48</v>
      </c>
      <c r="R27" s="12">
        <f>IFERROR(VLOOKUP($C27,'mokejimai 20190605'!$A$1:$G$69,6,FALSE)," ")</f>
        <v>0</v>
      </c>
      <c r="S27" s="12">
        <f>IFERROR(VLOOKUP($C27,'mokejimai 20190605'!$A$1:$G$69,7,FALSE)," ")</f>
        <v>37617.08</v>
      </c>
      <c r="T27" s="12"/>
    </row>
    <row r="28" spans="1:20" x14ac:dyDescent="0.25">
      <c r="A28" s="12" t="str">
        <f>'Visi duomenys'!A26</f>
        <v>1.2.1.1.2</v>
      </c>
      <c r="B28" s="12" t="str">
        <f>'Visi duomenys'!B26</f>
        <v>R085511-120000-1140</v>
      </c>
      <c r="C28" s="12" t="str">
        <f>'Visi duomenys'!C26</f>
        <v>06.2.1-TID-R-511-71-0004</v>
      </c>
      <c r="D28" s="237" t="str">
        <f>'Visi duomenys'!D26</f>
        <v>Jaunimo ir Rambyno gatvių Pagėgiuose infrastruktūros sutvarkymas</v>
      </c>
      <c r="E28" s="12" t="str">
        <f>'Visi duomenys'!E26</f>
        <v>PSA</v>
      </c>
      <c r="F28" s="12" t="str">
        <f>('Visi duomenys'!J26&amp;" "&amp;'Visi duomenys'!K26&amp;" "&amp;'Visi duomenys'!L26)</f>
        <v xml:space="preserve">ITI  </v>
      </c>
      <c r="G28" s="12" t="str">
        <f>'Visi duomenys'!BI26</f>
        <v>Baigtas įgyvendinti</v>
      </c>
      <c r="H28" s="312">
        <f>'Visi duomenys'!N26</f>
        <v>275093.36</v>
      </c>
      <c r="I28" s="312">
        <f>'Visi duomenys'!S26</f>
        <v>233829.35</v>
      </c>
      <c r="J28" s="312">
        <f>'Visi duomenys'!P26</f>
        <v>0</v>
      </c>
      <c r="K28" s="312">
        <f>'Visi duomenys'!O26+'Visi duomenys'!Q26+'Visi duomenys'!R26</f>
        <v>41264.009999999995</v>
      </c>
      <c r="L28" s="12">
        <f>IFERROR(VLOOKUP('ST 1 lentelė'!C28,'Projektu sutartys 20190605'!$A$3:$O$81,4,FALSE)," ")</f>
        <v>288232.69</v>
      </c>
      <c r="M28" s="12">
        <f>IFERROR(VLOOKUP('ST 1 lentelė'!C28,'Projektu sutartys 20190605'!$A$3:$O$81,6,FALSE)," ")</f>
        <v>244997.78</v>
      </c>
      <c r="N28" s="12">
        <f>IFERROR(VLOOKUP('ST 1 lentelė'!C28,'Projektu sutartys 20190605'!$A$3:$O$81,7,FALSE)," ")</f>
        <v>0</v>
      </c>
      <c r="O28" s="12">
        <f>IFERROR(VLOOKUP('ST 1 lentelė'!C28,'Projektu sutartys 20190605'!$A$3:$O$81,8,FALSE)," ")</f>
        <v>43234.91</v>
      </c>
      <c r="P28" s="12">
        <f>IFERROR(VLOOKUP(C28,'mokejimai 20190605'!$A$1:$G$69,4,FALSE)," ")</f>
        <v>275093.36</v>
      </c>
      <c r="Q28" s="12">
        <f>IFERROR(VLOOKUP(C28,'mokejimai 20190605'!$A$1:$G$69,5,FALSE)," ")</f>
        <v>233829.35</v>
      </c>
      <c r="R28" s="12">
        <f>IFERROR(VLOOKUP($C28,'mokejimai 20190605'!$A$1:$G$69,6,FALSE)," ")</f>
        <v>0</v>
      </c>
      <c r="S28" s="12">
        <f>IFERROR(VLOOKUP($C28,'mokejimai 20190605'!$A$1:$G$69,7,FALSE)," ")</f>
        <v>41264.01</v>
      </c>
      <c r="T28" s="12"/>
    </row>
    <row r="29" spans="1:20" x14ac:dyDescent="0.25">
      <c r="A29" s="12" t="str">
        <f>'Visi duomenys'!A27</f>
        <v>1.2.1.1.3</v>
      </c>
      <c r="B29" s="12" t="str">
        <f>'Visi duomenys'!B27</f>
        <v>R085511-120000-1141</v>
      </c>
      <c r="C29" s="12" t="str">
        <f>'Visi duomenys'!C27</f>
        <v>06.2.1-TID-R-511-71-0003</v>
      </c>
      <c r="D29" s="237" t="str">
        <f>'Visi duomenys'!D27</f>
        <v>A. Giedraičio-Giedriaus gatvės rekonstravimas Jurbarko mieste</v>
      </c>
      <c r="E29" s="12" t="str">
        <f>'Visi duomenys'!E27</f>
        <v>JRSA</v>
      </c>
      <c r="F29" s="12" t="str">
        <f>('Visi duomenys'!J27&amp;" "&amp;'Visi duomenys'!K27&amp;" "&amp;'Visi duomenys'!L27)</f>
        <v xml:space="preserve">ITI  </v>
      </c>
      <c r="G29" s="12" t="str">
        <f>'Visi duomenys'!BI27</f>
        <v>Įgyvendinimas</v>
      </c>
      <c r="H29" s="312">
        <f>'Visi duomenys'!N27</f>
        <v>794019</v>
      </c>
      <c r="I29" s="312">
        <f>'Visi duomenys'!S27</f>
        <v>674916</v>
      </c>
      <c r="J29" s="312">
        <f>'Visi duomenys'!P27</f>
        <v>0</v>
      </c>
      <c r="K29" s="312">
        <f>'Visi duomenys'!O27+'Visi duomenys'!Q27+'Visi duomenys'!R27</f>
        <v>119103</v>
      </c>
      <c r="L29" s="12">
        <f>IFERROR(VLOOKUP('ST 1 lentelė'!C29,'Projektu sutartys 20190605'!$A$3:$O$81,4,FALSE)," ")</f>
        <v>510164.55</v>
      </c>
      <c r="M29" s="12">
        <f>IFERROR(VLOOKUP('ST 1 lentelė'!C29,'Projektu sutartys 20190605'!$A$3:$O$81,6,FALSE)," ")</f>
        <v>433639.87</v>
      </c>
      <c r="N29" s="12">
        <f>IFERROR(VLOOKUP('ST 1 lentelė'!C29,'Projektu sutartys 20190605'!$A$3:$O$81,7,FALSE)," ")</f>
        <v>0</v>
      </c>
      <c r="O29" s="12">
        <f>IFERROR(VLOOKUP('ST 1 lentelė'!C29,'Projektu sutartys 20190605'!$A$3:$O$81,8,FALSE)," ")</f>
        <v>76524.679999999993</v>
      </c>
      <c r="P29" s="12">
        <f>IFERROR(VLOOKUP(C29,'mokejimai 20190605'!$A$1:$G$69,4,FALSE)," ")</f>
        <v>327747.86</v>
      </c>
      <c r="Q29" s="12">
        <f>IFERROR(VLOOKUP(C29,'mokejimai 20190605'!$A$1:$G$69,5,FALSE)," ")</f>
        <v>278585.68</v>
      </c>
      <c r="R29" s="12">
        <f>IFERROR(VLOOKUP($C29,'mokejimai 20190605'!$A$1:$G$69,6,FALSE)," ")</f>
        <v>0</v>
      </c>
      <c r="S29" s="12">
        <f>IFERROR(VLOOKUP($C29,'mokejimai 20190605'!$A$1:$G$69,7,FALSE)," ")</f>
        <v>49162.18</v>
      </c>
      <c r="T29" s="12"/>
    </row>
    <row r="30" spans="1:20" x14ac:dyDescent="0.25">
      <c r="A30" s="12" t="str">
        <f>'Visi duomenys'!A28</f>
        <v>1.2.1.1.4</v>
      </c>
      <c r="B30" s="12" t="str">
        <f>'Visi duomenys'!B28</f>
        <v>R085511-190000-1142</v>
      </c>
      <c r="C30" s="12" t="str">
        <f>'Visi duomenys'!C28</f>
        <v>06.2.1-TID-R-511-71-0005</v>
      </c>
      <c r="D30" s="237" t="str">
        <f>'Visi duomenys'!D28</f>
        <v>Eismo saugos priemonių diegimas Jurbarko miesto Lauko gatvėje</v>
      </c>
      <c r="E30" s="12" t="str">
        <f>'Visi duomenys'!E28</f>
        <v>JRSA</v>
      </c>
      <c r="F30" s="12" t="str">
        <f>('Visi duomenys'!J28&amp;" "&amp;'Visi duomenys'!K28&amp;" "&amp;'Visi duomenys'!L28)</f>
        <v xml:space="preserve">ITI  </v>
      </c>
      <c r="G30" s="12" t="str">
        <f>'Visi duomenys'!BI28</f>
        <v>Nepateikta paraiška</v>
      </c>
      <c r="H30" s="312">
        <f>'Visi duomenys'!N28</f>
        <v>194118</v>
      </c>
      <c r="I30" s="312">
        <f>'Visi duomenys'!S28</f>
        <v>114700</v>
      </c>
      <c r="J30" s="312">
        <f>'Visi duomenys'!P28</f>
        <v>0</v>
      </c>
      <c r="K30" s="312">
        <f>'Visi duomenys'!O28+'Visi duomenys'!Q28+'Visi duomenys'!R28</f>
        <v>79418</v>
      </c>
      <c r="L30" s="12" t="str">
        <f>IFERROR(VLOOKUP('ST 1 lentelė'!C30,'Projektu sutartys 20190605'!$A$3:$O$81,4,FALSE)," ")</f>
        <v xml:space="preserve"> </v>
      </c>
      <c r="M30" s="12" t="str">
        <f>IFERROR(VLOOKUP('ST 1 lentelė'!C30,'Projektu sutartys 20190605'!$A$3:$O$81,6,FALSE)," ")</f>
        <v xml:space="preserve"> </v>
      </c>
      <c r="N30" s="12" t="str">
        <f>IFERROR(VLOOKUP('ST 1 lentelė'!C30,'Projektu sutartys 20190605'!$A$3:$O$81,7,FALSE)," ")</f>
        <v xml:space="preserve"> </v>
      </c>
      <c r="O30" s="12" t="str">
        <f>IFERROR(VLOOKUP('ST 1 lentelė'!C30,'Projektu sutartys 20190605'!$A$3:$O$81,8,FALSE)," ")</f>
        <v xml:space="preserve"> </v>
      </c>
      <c r="P30" s="12" t="str">
        <f>IFERROR(VLOOKUP(C30,'mokejimai 20190605'!$A$1:$G$69,4,FALSE)," ")</f>
        <v xml:space="preserve"> </v>
      </c>
      <c r="Q30" s="12" t="str">
        <f>IFERROR(VLOOKUP(C30,'mokejimai 20190605'!$A$1:$G$69,5,FALSE)," ")</f>
        <v xml:space="preserve"> </v>
      </c>
      <c r="R30" s="12" t="str">
        <f>IFERROR(VLOOKUP($C30,'mokejimai 20190605'!$A$1:$G$69,6,FALSE)," ")</f>
        <v xml:space="preserve"> </v>
      </c>
      <c r="S30" s="12" t="str">
        <f>IFERROR(VLOOKUP($C30,'mokejimai 20190605'!$A$1:$G$69,7,FALSE)," ")</f>
        <v xml:space="preserve"> </v>
      </c>
      <c r="T30" s="12"/>
    </row>
    <row r="31" spans="1:20" x14ac:dyDescent="0.25">
      <c r="A31" s="12" t="str">
        <f>'Visi duomenys'!A29</f>
        <v>1.2.1.1.5</v>
      </c>
      <c r="B31" s="12" t="str">
        <f>'Visi duomenys'!B29</f>
        <v>R085511-120000-1143</v>
      </c>
      <c r="C31" s="12" t="str">
        <f>'Visi duomenys'!C29</f>
        <v>06.2.1-TID-R-511-71-0001</v>
      </c>
      <c r="D31" s="237" t="str">
        <f>'Visi duomenys'!D29</f>
        <v>Tauragės miesto gatvių rekonstrukcija (Žemaitės, Smėlynų g. ir Smėlynų skg.)</v>
      </c>
      <c r="E31" s="12" t="str">
        <f>'Visi duomenys'!E29</f>
        <v>TRSA</v>
      </c>
      <c r="F31" s="12" t="str">
        <f>('Visi duomenys'!J29&amp;" "&amp;'Visi duomenys'!K29&amp;" "&amp;'Visi duomenys'!L29)</f>
        <v xml:space="preserve">ITI  </v>
      </c>
      <c r="G31" s="12" t="str">
        <f>'Visi duomenys'!BI29</f>
        <v>Įgyvendinimas</v>
      </c>
      <c r="H31" s="312">
        <f>'Visi duomenys'!N29</f>
        <v>1183328.81</v>
      </c>
      <c r="I31" s="312">
        <f>'Visi duomenys'!S29</f>
        <v>1005829.48</v>
      </c>
      <c r="J31" s="312">
        <f>'Visi duomenys'!P29</f>
        <v>0</v>
      </c>
      <c r="K31" s="312">
        <f>'Visi duomenys'!O29+'Visi duomenys'!Q29+'Visi duomenys'!R29</f>
        <v>177499.33</v>
      </c>
      <c r="L31" s="12">
        <f>IFERROR(VLOOKUP('ST 1 lentelė'!C31,'Projektu sutartys 20190605'!$A$3:$O$81,4,FALSE)," ")</f>
        <v>1284188.24</v>
      </c>
      <c r="M31" s="12">
        <f>IFERROR(VLOOKUP('ST 1 lentelė'!C31,'Projektu sutartys 20190605'!$A$3:$O$81,6,FALSE)," ")</f>
        <v>1091560</v>
      </c>
      <c r="N31" s="12">
        <f>IFERROR(VLOOKUP('ST 1 lentelė'!C31,'Projektu sutartys 20190605'!$A$3:$O$81,7,FALSE)," ")</f>
        <v>0</v>
      </c>
      <c r="O31" s="12">
        <f>IFERROR(VLOOKUP('ST 1 lentelė'!C31,'Projektu sutartys 20190605'!$A$3:$O$81,8,FALSE)," ")</f>
        <v>192628.24</v>
      </c>
      <c r="P31" s="12">
        <f>IFERROR(VLOOKUP(C31,'mokejimai 20190605'!$A$1:$G$69,4,FALSE)," ")</f>
        <v>931228.96</v>
      </c>
      <c r="Q31" s="12">
        <f>IFERROR(VLOOKUP(C31,'mokejimai 20190605'!$A$1:$G$69,5,FALSE)," ")</f>
        <v>791544.62</v>
      </c>
      <c r="R31" s="12">
        <f>IFERROR(VLOOKUP($C31,'mokejimai 20190605'!$A$1:$G$69,6,FALSE)," ")</f>
        <v>0</v>
      </c>
      <c r="S31" s="12">
        <f>IFERROR(VLOOKUP($C31,'mokejimai 20190605'!$A$1:$G$69,7,FALSE)," ")</f>
        <v>139684.34</v>
      </c>
      <c r="T31" s="12"/>
    </row>
    <row r="32" spans="1:20" x14ac:dyDescent="0.25">
      <c r="A32" s="239" t="str">
        <f>'Visi duomenys'!A32</f>
        <v>1.2.1.2</v>
      </c>
      <c r="B32" s="239" t="str">
        <f>'Visi duomenys'!B32</f>
        <v/>
      </c>
      <c r="C32" s="239">
        <f>'Visi duomenys'!C32</f>
        <v>0</v>
      </c>
      <c r="D32" s="236" t="str">
        <f>'Visi duomenys'!D32</f>
        <v>Priemonė: Darnaus judumo priemonių diegimas</v>
      </c>
      <c r="E32" s="10">
        <f>'Visi duomenys'!E32</f>
        <v>0</v>
      </c>
      <c r="F32" s="10" t="str">
        <f>('Visi duomenys'!J32&amp;" "&amp;'Visi duomenys'!K32&amp;" "&amp;'Visi duomenys'!L32)</f>
        <v xml:space="preserve">  </v>
      </c>
      <c r="G32" s="10" t="str">
        <f>'Visi duomenys'!BI32</f>
        <v xml:space="preserve"> </v>
      </c>
      <c r="H32" s="322">
        <f>'Visi duomenys'!N32</f>
        <v>0</v>
      </c>
      <c r="I32" s="322">
        <f>'Visi duomenys'!S32</f>
        <v>0</v>
      </c>
      <c r="J32" s="322">
        <f>'Visi duomenys'!P32</f>
        <v>0</v>
      </c>
      <c r="K32" s="322">
        <f>'Visi duomenys'!O32+'Visi duomenys'!Q32+'Visi duomenys'!R32</f>
        <v>0</v>
      </c>
      <c r="L32" s="10" t="str">
        <f>IFERROR(VLOOKUP('ST 1 lentelė'!C32,'Projektu sutartys 20190605'!$A$3:$O$81,4,FALSE)," ")</f>
        <v xml:space="preserve"> </v>
      </c>
      <c r="M32" s="10" t="str">
        <f>IFERROR(VLOOKUP('ST 1 lentelė'!C32,'Projektu sutartys 20190605'!$A$3:$O$81,6,FALSE)," ")</f>
        <v xml:space="preserve"> </v>
      </c>
      <c r="N32" s="10" t="str">
        <f>IFERROR(VLOOKUP('ST 1 lentelė'!C32,'Projektu sutartys 20190605'!$A$3:$O$81,7,FALSE)," ")</f>
        <v xml:space="preserve"> </v>
      </c>
      <c r="O32" s="10" t="str">
        <f>IFERROR(VLOOKUP('ST 1 lentelė'!C32,'Projektu sutartys 20190605'!$A$3:$O$81,8,FALSE)," ")</f>
        <v xml:space="preserve"> </v>
      </c>
      <c r="P32" s="10" t="str">
        <f>IFERROR(VLOOKUP(C32,'mokejimai 20190605'!$A$1:$G$69,4,FALSE)," ")</f>
        <v xml:space="preserve"> </v>
      </c>
      <c r="Q32" s="10" t="str">
        <f>IFERROR(VLOOKUP(C32,'mokejimai 20190605'!$A$1:$G$69,5,FALSE)," ")</f>
        <v xml:space="preserve"> </v>
      </c>
      <c r="R32" s="10" t="str">
        <f>IFERROR(VLOOKUP($C32,'mokejimai 20190605'!$A$1:$G$69,6,FALSE)," ")</f>
        <v xml:space="preserve"> </v>
      </c>
      <c r="S32" s="10" t="str">
        <f>IFERROR(VLOOKUP($C32,'mokejimai 20190605'!$A$1:$G$69,7,FALSE)," ")</f>
        <v xml:space="preserve"> </v>
      </c>
      <c r="T32" s="10"/>
    </row>
    <row r="33" spans="1:20" x14ac:dyDescent="0.25">
      <c r="A33" s="12" t="str">
        <f>'Visi duomenys'!A33</f>
        <v>1.2.1.2.1</v>
      </c>
      <c r="B33" s="12" t="str">
        <f>'Visi duomenys'!B33</f>
        <v>R085514-190000-1145</v>
      </c>
      <c r="C33" s="12" t="str">
        <f>'Visi duomenys'!C33</f>
        <v>04.5.1-TID-R-514-71-0002</v>
      </c>
      <c r="D33" s="237" t="str">
        <f>'Visi duomenys'!D33</f>
        <v>Darnaus judumo priemonių diegimas Tauragės mieste</v>
      </c>
      <c r="E33" s="12" t="str">
        <f>'Visi duomenys'!E33</f>
        <v>TRSA</v>
      </c>
      <c r="F33" s="12" t="str">
        <f>('Visi duomenys'!J33&amp;" "&amp;'Visi duomenys'!K33&amp;" "&amp;'Visi duomenys'!L33)</f>
        <v xml:space="preserve">ITI  </v>
      </c>
      <c r="G33" s="12" t="str">
        <f>'Visi duomenys'!BI33</f>
        <v>Paraiškos vertinimas</v>
      </c>
      <c r="H33" s="312">
        <f>'Visi duomenys'!N33</f>
        <v>1046211.79</v>
      </c>
      <c r="I33" s="312">
        <f>'Visi duomenys'!S33</f>
        <v>706204</v>
      </c>
      <c r="J33" s="312">
        <f>'Visi duomenys'!P33</f>
        <v>0</v>
      </c>
      <c r="K33" s="312">
        <f>'Visi duomenys'!O33+'Visi duomenys'!Q33+'Visi duomenys'!R33</f>
        <v>340007.79</v>
      </c>
      <c r="L33" s="12" t="str">
        <f>IFERROR(VLOOKUP('ST 1 lentelė'!C33,'Projektu sutartys 20190605'!$A$3:$O$81,4,FALSE)," ")</f>
        <v xml:space="preserve"> </v>
      </c>
      <c r="M33" s="12" t="str">
        <f>IFERROR(VLOOKUP('ST 1 lentelė'!C33,'Projektu sutartys 20190605'!$A$3:$O$81,6,FALSE)," ")</f>
        <v xml:space="preserve"> </v>
      </c>
      <c r="N33" s="12" t="str">
        <f>IFERROR(VLOOKUP('ST 1 lentelė'!C33,'Projektu sutartys 20190605'!$A$3:$O$81,7,FALSE)," ")</f>
        <v xml:space="preserve"> </v>
      </c>
      <c r="O33" s="12" t="str">
        <f>IFERROR(VLOOKUP('ST 1 lentelė'!C33,'Projektu sutartys 20190605'!$A$3:$O$81,8,FALSE)," ")</f>
        <v xml:space="preserve"> </v>
      </c>
      <c r="P33" s="12" t="str">
        <f>IFERROR(VLOOKUP(C33,'mokejimai 20190605'!$A$1:$G$69,4,FALSE)," ")</f>
        <v xml:space="preserve"> </v>
      </c>
      <c r="Q33" s="12" t="str">
        <f>IFERROR(VLOOKUP(C33,'mokejimai 20190605'!$A$1:$G$69,5,FALSE)," ")</f>
        <v xml:space="preserve"> </v>
      </c>
      <c r="R33" s="12" t="str">
        <f>IFERROR(VLOOKUP($C33,'mokejimai 20190605'!$A$1:$G$69,6,FALSE)," ")</f>
        <v xml:space="preserve"> </v>
      </c>
      <c r="S33" s="12" t="str">
        <f>IFERROR(VLOOKUP($C33,'mokejimai 20190605'!$A$1:$G$69,7,FALSE)," ")</f>
        <v xml:space="preserve"> </v>
      </c>
      <c r="T33" s="12"/>
    </row>
    <row r="34" spans="1:20" x14ac:dyDescent="0.25">
      <c r="A34" s="12" t="str">
        <f>'Visi duomenys'!A34</f>
        <v>1.2.1.2.2</v>
      </c>
      <c r="B34" s="12" t="str">
        <f>'Visi duomenys'!B34</f>
        <v>R085513-500000-1146</v>
      </c>
      <c r="C34" s="12" t="str">
        <f>'Visi duomenys'!C34</f>
        <v>04.5.1-TID-V-513-01-0004</v>
      </c>
      <c r="D34" s="237" t="str">
        <f>'Visi duomenys'!D34</f>
        <v>Darnaus judumo Tauragės mieste plano rengimas</v>
      </c>
      <c r="E34" s="12" t="str">
        <f>'Visi duomenys'!E34</f>
        <v>TRSA</v>
      </c>
      <c r="F34" s="12" t="str">
        <f>('Visi duomenys'!J34&amp;" "&amp;'Visi duomenys'!K34&amp;" "&amp;'Visi duomenys'!L34)</f>
        <v xml:space="preserve">ITI  </v>
      </c>
      <c r="G34" s="12" t="str">
        <f>'Visi duomenys'!BI34</f>
        <v>Baigtas įgyvendinti</v>
      </c>
      <c r="H34" s="312">
        <f>'Visi duomenys'!N34</f>
        <v>11900</v>
      </c>
      <c r="I34" s="312">
        <f>'Visi duomenys'!S34</f>
        <v>10115</v>
      </c>
      <c r="J34" s="312">
        <f>'Visi duomenys'!P34</f>
        <v>0</v>
      </c>
      <c r="K34" s="312">
        <f>'Visi duomenys'!O34+'Visi duomenys'!Q34+'Visi duomenys'!R34</f>
        <v>1785</v>
      </c>
      <c r="L34" s="12" t="str">
        <f>IFERROR(VLOOKUP('ST 1 lentelė'!C34,'Projektu sutartys 20190605'!$A$3:$O$81,4,FALSE)," ")</f>
        <v xml:space="preserve"> </v>
      </c>
      <c r="M34" s="12" t="str">
        <f>IFERROR(VLOOKUP('ST 1 lentelė'!C34,'Projektu sutartys 20190605'!$A$3:$O$81,6,FALSE)," ")</f>
        <v xml:space="preserve"> </v>
      </c>
      <c r="N34" s="12" t="str">
        <f>IFERROR(VLOOKUP('ST 1 lentelė'!C34,'Projektu sutartys 20190605'!$A$3:$O$81,7,FALSE)," ")</f>
        <v xml:space="preserve"> </v>
      </c>
      <c r="O34" s="12" t="str">
        <f>IFERROR(VLOOKUP('ST 1 lentelė'!C34,'Projektu sutartys 20190605'!$A$3:$O$81,8,FALSE)," ")</f>
        <v xml:space="preserve"> </v>
      </c>
      <c r="P34" s="12" t="str">
        <f>IFERROR(VLOOKUP(C34,'mokejimai 20190605'!$A$1:$G$69,4,FALSE)," ")</f>
        <v xml:space="preserve"> </v>
      </c>
      <c r="Q34" s="12" t="str">
        <f>IFERROR(VLOOKUP(C34,'mokejimai 20190605'!$A$1:$G$69,5,FALSE)," ")</f>
        <v xml:space="preserve"> </v>
      </c>
      <c r="R34" s="12" t="str">
        <f>IFERROR(VLOOKUP($C34,'mokejimai 20190605'!$A$1:$G$69,6,FALSE)," ")</f>
        <v xml:space="preserve"> </v>
      </c>
      <c r="S34" s="12" t="str">
        <f>IFERROR(VLOOKUP($C34,'mokejimai 20190605'!$A$1:$G$69,7,FALSE)," ")</f>
        <v xml:space="preserve"> </v>
      </c>
      <c r="T34" s="12"/>
    </row>
    <row r="35" spans="1:20" x14ac:dyDescent="0.25">
      <c r="A35" s="239" t="str">
        <f>'Visi duomenys'!A35</f>
        <v>1.2.1.3</v>
      </c>
      <c r="B35" s="239" t="str">
        <f>'Visi duomenys'!B35</f>
        <v/>
      </c>
      <c r="C35" s="239">
        <f>'Visi duomenys'!C35</f>
        <v>0</v>
      </c>
      <c r="D35" s="236" t="str">
        <f>'Visi duomenys'!D35</f>
        <v>Priemonė: Pėsčiųjų ir dviračių takų rekonstrukcija ir plėtra</v>
      </c>
      <c r="E35" s="10">
        <f>'Visi duomenys'!E35</f>
        <v>0</v>
      </c>
      <c r="F35" s="10" t="str">
        <f>('Visi duomenys'!J35&amp;" "&amp;'Visi duomenys'!K35&amp;" "&amp;'Visi duomenys'!L35)</f>
        <v xml:space="preserve">  </v>
      </c>
      <c r="G35" s="10" t="str">
        <f>'Visi duomenys'!BI35</f>
        <v xml:space="preserve"> </v>
      </c>
      <c r="H35" s="322">
        <f>'Visi duomenys'!N35</f>
        <v>0</v>
      </c>
      <c r="I35" s="322">
        <f>'Visi duomenys'!S35</f>
        <v>0</v>
      </c>
      <c r="J35" s="322">
        <f>'Visi duomenys'!P35</f>
        <v>0</v>
      </c>
      <c r="K35" s="322">
        <f>'Visi duomenys'!O35+'Visi duomenys'!Q35+'Visi duomenys'!R35</f>
        <v>0</v>
      </c>
      <c r="L35" s="10" t="str">
        <f>IFERROR(VLOOKUP('ST 1 lentelė'!C35,'Projektu sutartys 20190605'!$A$3:$O$81,4,FALSE)," ")</f>
        <v xml:space="preserve"> </v>
      </c>
      <c r="M35" s="10" t="str">
        <f>IFERROR(VLOOKUP('ST 1 lentelė'!C35,'Projektu sutartys 20190605'!$A$3:$O$81,6,FALSE)," ")</f>
        <v xml:space="preserve"> </v>
      </c>
      <c r="N35" s="10" t="str">
        <f>IFERROR(VLOOKUP('ST 1 lentelė'!C35,'Projektu sutartys 20190605'!$A$3:$O$81,7,FALSE)," ")</f>
        <v xml:space="preserve"> </v>
      </c>
      <c r="O35" s="10" t="str">
        <f>IFERROR(VLOOKUP('ST 1 lentelė'!C35,'Projektu sutartys 20190605'!$A$3:$O$81,8,FALSE)," ")</f>
        <v xml:space="preserve"> </v>
      </c>
      <c r="P35" s="10" t="str">
        <f>IFERROR(VLOOKUP(C35,'mokejimai 20190605'!$A$1:$G$69,4,FALSE)," ")</f>
        <v xml:space="preserve"> </v>
      </c>
      <c r="Q35" s="10" t="str">
        <f>IFERROR(VLOOKUP(C35,'mokejimai 20190605'!$A$1:$G$69,5,FALSE)," ")</f>
        <v xml:space="preserve"> </v>
      </c>
      <c r="R35" s="10" t="str">
        <f>IFERROR(VLOOKUP($C35,'mokejimai 20190605'!$A$1:$G$69,6,FALSE)," ")</f>
        <v xml:space="preserve"> </v>
      </c>
      <c r="S35" s="10" t="str">
        <f>IFERROR(VLOOKUP($C35,'mokejimai 20190605'!$A$1:$G$69,7,FALSE)," ")</f>
        <v xml:space="preserve"> </v>
      </c>
      <c r="T35" s="10"/>
    </row>
    <row r="36" spans="1:20" x14ac:dyDescent="0.25">
      <c r="A36" s="12" t="str">
        <f>'Visi duomenys'!A36</f>
        <v>1.2.1.3.1</v>
      </c>
      <c r="B36" s="12" t="str">
        <f>'Visi duomenys'!B36</f>
        <v>R085516-190000-1148</v>
      </c>
      <c r="C36" s="12" t="str">
        <f>'Visi duomenys'!C36</f>
        <v>04.5.1-TID-R-516-71-0003</v>
      </c>
      <c r="D36" s="237" t="str">
        <f>'Visi duomenys'!D36</f>
        <v>Pėsčiųjų tako Vytauto Didžiojo gatvėje  Šilalės m. rekonstrukcija</v>
      </c>
      <c r="E36" s="12" t="str">
        <f>'Visi duomenys'!E36</f>
        <v>ŠRSA</v>
      </c>
      <c r="F36" s="12" t="str">
        <f>('Visi duomenys'!J36&amp;" "&amp;'Visi duomenys'!K36&amp;" "&amp;'Visi duomenys'!L36)</f>
        <v xml:space="preserve">  </v>
      </c>
      <c r="G36" s="12" t="str">
        <f>'Visi duomenys'!BI36</f>
        <v>Baigtas įgyvendinti</v>
      </c>
      <c r="H36" s="312">
        <f>'Visi duomenys'!N36</f>
        <v>83796.47</v>
      </c>
      <c r="I36" s="312">
        <f>'Visi duomenys'!S36</f>
        <v>71227</v>
      </c>
      <c r="J36" s="312">
        <f>'Visi duomenys'!P36</f>
        <v>0</v>
      </c>
      <c r="K36" s="312">
        <f>'Visi duomenys'!O36+'Visi duomenys'!Q36+'Visi duomenys'!R36</f>
        <v>12569.47</v>
      </c>
      <c r="L36" s="12">
        <f>IFERROR(VLOOKUP('ST 1 lentelė'!C36,'Projektu sutartys 20190605'!$A$3:$O$81,4,FALSE)," ")</f>
        <v>83796.47</v>
      </c>
      <c r="M36" s="12">
        <f>IFERROR(VLOOKUP('ST 1 lentelė'!C36,'Projektu sutartys 20190605'!$A$3:$O$81,6,FALSE)," ")</f>
        <v>71227</v>
      </c>
      <c r="N36" s="12">
        <f>IFERROR(VLOOKUP('ST 1 lentelė'!C36,'Projektu sutartys 20190605'!$A$3:$O$81,7,FALSE)," ")</f>
        <v>0</v>
      </c>
      <c r="O36" s="12">
        <f>IFERROR(VLOOKUP('ST 1 lentelė'!C36,'Projektu sutartys 20190605'!$A$3:$O$81,8,FALSE)," ")</f>
        <v>12569.47</v>
      </c>
      <c r="P36" s="12">
        <f>IFERROR(VLOOKUP(C36,'mokejimai 20190605'!$A$1:$G$69,4,FALSE)," ")</f>
        <v>83796.47</v>
      </c>
      <c r="Q36" s="12">
        <f>IFERROR(VLOOKUP(C36,'mokejimai 20190605'!$A$1:$G$69,5,FALSE)," ")</f>
        <v>71227</v>
      </c>
      <c r="R36" s="12">
        <f>IFERROR(VLOOKUP($C36,'mokejimai 20190605'!$A$1:$G$69,6,FALSE)," ")</f>
        <v>0</v>
      </c>
      <c r="S36" s="12">
        <f>IFERROR(VLOOKUP($C36,'mokejimai 20190605'!$A$1:$G$69,7,FALSE)," ")</f>
        <v>12569.47</v>
      </c>
      <c r="T36" s="12"/>
    </row>
    <row r="37" spans="1:20" x14ac:dyDescent="0.25">
      <c r="A37" s="12" t="str">
        <f>'Visi duomenys'!A37</f>
        <v>1.2.1.3.2</v>
      </c>
      <c r="B37" s="12" t="str">
        <f>'Visi duomenys'!B37</f>
        <v>R085516-190000-1149</v>
      </c>
      <c r="C37" s="12" t="str">
        <f>'Visi duomenys'!C37</f>
        <v>04.5.1-TID-R-516-71-0002</v>
      </c>
      <c r="D37" s="237" t="str">
        <f>'Visi duomenys'!D37</f>
        <v>Pėsčiųjų ir dviračių takų įrengimas prie Jankaus gatvės Pagėgiuose</v>
      </c>
      <c r="E37" s="12" t="str">
        <f>'Visi duomenys'!E37</f>
        <v>PSA</v>
      </c>
      <c r="F37" s="12" t="str">
        <f>('Visi duomenys'!J37&amp;" "&amp;'Visi duomenys'!K37&amp;" "&amp;'Visi duomenys'!L37)</f>
        <v xml:space="preserve">ITI  </v>
      </c>
      <c r="G37" s="12" t="str">
        <f>'Visi duomenys'!BI37</f>
        <v>Įgyvendinimas</v>
      </c>
      <c r="H37" s="312">
        <f>'Visi duomenys'!N37</f>
        <v>69389.47</v>
      </c>
      <c r="I37" s="312">
        <f>'Visi duomenys'!S37</f>
        <v>27382</v>
      </c>
      <c r="J37" s="312">
        <f>'Visi duomenys'!P37</f>
        <v>0</v>
      </c>
      <c r="K37" s="312">
        <f>'Visi duomenys'!O37+'Visi duomenys'!Q37+'Visi duomenys'!R37</f>
        <v>42007.47</v>
      </c>
      <c r="L37" s="12">
        <f>IFERROR(VLOOKUP('ST 1 lentelė'!C37,'Projektu sutartys 20190605'!$A$3:$O$81,4,FALSE)," ")</f>
        <v>69389.47</v>
      </c>
      <c r="M37" s="12">
        <f>IFERROR(VLOOKUP('ST 1 lentelė'!C37,'Projektu sutartys 20190605'!$A$3:$O$81,6,FALSE)," ")</f>
        <v>27382</v>
      </c>
      <c r="N37" s="12">
        <f>IFERROR(VLOOKUP('ST 1 lentelė'!C37,'Projektu sutartys 20190605'!$A$3:$O$81,7,FALSE)," ")</f>
        <v>0</v>
      </c>
      <c r="O37" s="12">
        <f>IFERROR(VLOOKUP('ST 1 lentelė'!C37,'Projektu sutartys 20190605'!$A$3:$O$81,8,FALSE)," ")</f>
        <v>42007.47</v>
      </c>
      <c r="P37" s="12">
        <f>IFERROR(VLOOKUP(C37,'mokejimai 20190605'!$A$1:$G$69,4,FALSE)," ")</f>
        <v>68889.52</v>
      </c>
      <c r="Q37" s="12">
        <f>IFERROR(VLOOKUP(C37,'mokejimai 20190605'!$A$1:$G$69,5,FALSE)," ")</f>
        <v>27184.71</v>
      </c>
      <c r="R37" s="12">
        <f>IFERROR(VLOOKUP($C37,'mokejimai 20190605'!$A$1:$G$69,6,FALSE)," ")</f>
        <v>0</v>
      </c>
      <c r="S37" s="12">
        <f>IFERROR(VLOOKUP($C37,'mokejimai 20190605'!$A$1:$G$69,7,FALSE)," ")</f>
        <v>41704.81</v>
      </c>
      <c r="T37" s="12"/>
    </row>
    <row r="38" spans="1:20" x14ac:dyDescent="0.25">
      <c r="A38" s="12" t="str">
        <f>'Visi duomenys'!A38</f>
        <v>1.2.1.3.3</v>
      </c>
      <c r="B38" s="12" t="str">
        <f>'Visi duomenys'!B38</f>
        <v>R085516-190000-1150</v>
      </c>
      <c r="C38" s="12" t="str">
        <f>'Visi duomenys'!C38</f>
        <v>04.5.1-TID-R-516-71-0004</v>
      </c>
      <c r="D38" s="237" t="str">
        <f>'Visi duomenys'!D38</f>
        <v>Pėsčiųjų ir dviračių tako įrengimas Jurbarko miesto Barkūnų gatvėje</v>
      </c>
      <c r="E38" s="12" t="str">
        <f>'Visi duomenys'!E38</f>
        <v>JRSA</v>
      </c>
      <c r="F38" s="12" t="str">
        <f>('Visi duomenys'!J38&amp;" "&amp;'Visi duomenys'!K38&amp;" "&amp;'Visi duomenys'!L38)</f>
        <v xml:space="preserve">ITI  </v>
      </c>
      <c r="G38" s="12" t="str">
        <f>'Visi duomenys'!BI38</f>
        <v>Paraiškos vertinimas</v>
      </c>
      <c r="H38" s="312">
        <f>'Visi duomenys'!N38</f>
        <v>187680.87</v>
      </c>
      <c r="I38" s="312">
        <f>'Visi duomenys'!S38</f>
        <v>153316.01</v>
      </c>
      <c r="J38" s="312">
        <f>'Visi duomenys'!P38</f>
        <v>0</v>
      </c>
      <c r="K38" s="312">
        <f>'Visi duomenys'!O38+'Visi duomenys'!Q38+'Visi duomenys'!R38</f>
        <v>34364.86</v>
      </c>
      <c r="L38" s="12" t="str">
        <f>IFERROR(VLOOKUP('ST 1 lentelė'!C38,'Projektu sutartys 20190605'!$A$3:$O$81,4,FALSE)," ")</f>
        <v xml:space="preserve"> </v>
      </c>
      <c r="M38" s="12" t="str">
        <f>IFERROR(VLOOKUP('ST 1 lentelė'!C38,'Projektu sutartys 20190605'!$A$3:$O$81,6,FALSE)," ")</f>
        <v xml:space="preserve"> </v>
      </c>
      <c r="N38" s="12" t="str">
        <f>IFERROR(VLOOKUP('ST 1 lentelė'!C38,'Projektu sutartys 20190605'!$A$3:$O$81,7,FALSE)," ")</f>
        <v xml:space="preserve"> </v>
      </c>
      <c r="O38" s="12" t="str">
        <f>IFERROR(VLOOKUP('ST 1 lentelė'!C38,'Projektu sutartys 20190605'!$A$3:$O$81,8,FALSE)," ")</f>
        <v xml:space="preserve"> </v>
      </c>
      <c r="P38" s="12" t="str">
        <f>IFERROR(VLOOKUP(C38,'mokejimai 20190605'!$A$1:$G$69,4,FALSE)," ")</f>
        <v xml:space="preserve"> </v>
      </c>
      <c r="Q38" s="12" t="str">
        <f>IFERROR(VLOOKUP(C38,'mokejimai 20190605'!$A$1:$G$69,5,FALSE)," ")</f>
        <v xml:space="preserve"> </v>
      </c>
      <c r="R38" s="12" t="str">
        <f>IFERROR(VLOOKUP($C38,'mokejimai 20190605'!$A$1:$G$69,6,FALSE)," ")</f>
        <v xml:space="preserve"> </v>
      </c>
      <c r="S38" s="12" t="str">
        <f>IFERROR(VLOOKUP($C38,'mokejimai 20190605'!$A$1:$G$69,7,FALSE)," ")</f>
        <v xml:space="preserve"> </v>
      </c>
      <c r="T38" s="12"/>
    </row>
    <row r="39" spans="1:20" x14ac:dyDescent="0.25">
      <c r="A39" s="12" t="str">
        <f>'Visi duomenys'!A39</f>
        <v>1.2.1.3.4</v>
      </c>
      <c r="B39" s="12" t="str">
        <f>'Visi duomenys'!B39</f>
        <v>R085516-190000-1151</v>
      </c>
      <c r="C39" s="12" t="str">
        <f>'Visi duomenys'!C39</f>
        <v>04.5.1-TID-R-516-71-0001</v>
      </c>
      <c r="D39" s="237" t="str">
        <f>'Visi duomenys'!D39</f>
        <v>Pėsčiųjų ir dviračių tako įrengimas iki Norkaičių gyvenvietės</v>
      </c>
      <c r="E39" s="12" t="str">
        <f>'Visi duomenys'!E39</f>
        <v>TRSA</v>
      </c>
      <c r="F39" s="12" t="str">
        <f>('Visi duomenys'!J39&amp;" "&amp;'Visi duomenys'!K39&amp;" "&amp;'Visi duomenys'!L39)</f>
        <v xml:space="preserve">  </v>
      </c>
      <c r="G39" s="12" t="str">
        <f>'Visi duomenys'!BI39</f>
        <v>Baigtas įgyvendinti</v>
      </c>
      <c r="H39" s="312">
        <f>'Visi duomenys'!N39</f>
        <v>142676.6</v>
      </c>
      <c r="I39" s="312">
        <f>'Visi duomenys'!S39</f>
        <v>111268.99</v>
      </c>
      <c r="J39" s="312">
        <f>'Visi duomenys'!P39</f>
        <v>0</v>
      </c>
      <c r="K39" s="312">
        <f>'Visi duomenys'!O39+'Visi duomenys'!Q39+'Visi duomenys'!R39</f>
        <v>31407.61</v>
      </c>
      <c r="L39" s="12">
        <f>IFERROR(VLOOKUP('ST 1 lentelė'!C39,'Projektu sutartys 20190605'!$A$3:$O$81,4,FALSE)," ")</f>
        <v>142676.60999999999</v>
      </c>
      <c r="M39" s="12">
        <f>IFERROR(VLOOKUP('ST 1 lentelė'!C39,'Projektu sutartys 20190605'!$A$3:$O$81,6,FALSE)," ")</f>
        <v>111269</v>
      </c>
      <c r="N39" s="12">
        <f>IFERROR(VLOOKUP('ST 1 lentelė'!C39,'Projektu sutartys 20190605'!$A$3:$O$81,7,FALSE)," ")</f>
        <v>0</v>
      </c>
      <c r="O39" s="12">
        <f>IFERROR(VLOOKUP('ST 1 lentelė'!C39,'Projektu sutartys 20190605'!$A$3:$O$81,8,FALSE)," ")</f>
        <v>31407.61</v>
      </c>
      <c r="P39" s="12">
        <f>IFERROR(VLOOKUP(C39,'mokejimai 20190605'!$A$1:$G$69,4,FALSE)," ")</f>
        <v>142676.6</v>
      </c>
      <c r="Q39" s="12">
        <f>IFERROR(VLOOKUP(C39,'mokejimai 20190605'!$A$1:$G$69,5,FALSE)," ")</f>
        <v>111268.99</v>
      </c>
      <c r="R39" s="12">
        <f>IFERROR(VLOOKUP($C39,'mokejimai 20190605'!$A$1:$G$69,6,FALSE)," ")</f>
        <v>0</v>
      </c>
      <c r="S39" s="12">
        <f>IFERROR(VLOOKUP($C39,'mokejimai 20190605'!$A$1:$G$69,7,FALSE)," ")</f>
        <v>31407.61</v>
      </c>
      <c r="T39" s="12"/>
    </row>
    <row r="40" spans="1:20" x14ac:dyDescent="0.25">
      <c r="A40" s="239" t="str">
        <f>'Visi duomenys'!A40</f>
        <v>1.2.1.4</v>
      </c>
      <c r="B40" s="239" t="str">
        <f>'Visi duomenys'!B40</f>
        <v/>
      </c>
      <c r="C40" s="239">
        <f>'Visi duomenys'!C40</f>
        <v>0</v>
      </c>
      <c r="D40" s="236" t="str">
        <f>'Visi duomenys'!D40</f>
        <v>Priemonė: Vietinio susisiekimo viešojo transporto priemonių parko atnaujinimas</v>
      </c>
      <c r="E40" s="10">
        <f>'Visi duomenys'!E40</f>
        <v>0</v>
      </c>
      <c r="F40" s="10" t="str">
        <f>('Visi duomenys'!J40&amp;" "&amp;'Visi duomenys'!K40&amp;" "&amp;'Visi duomenys'!L40)</f>
        <v xml:space="preserve">  </v>
      </c>
      <c r="G40" s="10" t="str">
        <f>'Visi duomenys'!BI40</f>
        <v xml:space="preserve"> </v>
      </c>
      <c r="H40" s="322">
        <f>'Visi duomenys'!N40</f>
        <v>0</v>
      </c>
      <c r="I40" s="322">
        <f>'Visi duomenys'!S40</f>
        <v>0</v>
      </c>
      <c r="J40" s="322">
        <f>'Visi duomenys'!P40</f>
        <v>0</v>
      </c>
      <c r="K40" s="322">
        <f>'Visi duomenys'!O40+'Visi duomenys'!Q40+'Visi duomenys'!R40</f>
        <v>0</v>
      </c>
      <c r="L40" s="10" t="str">
        <f>IFERROR(VLOOKUP('ST 1 lentelė'!C40,'Projektu sutartys 20190605'!$A$3:$O$81,4,FALSE)," ")</f>
        <v xml:space="preserve"> </v>
      </c>
      <c r="M40" s="10" t="str">
        <f>IFERROR(VLOOKUP('ST 1 lentelė'!C40,'Projektu sutartys 20190605'!$A$3:$O$81,6,FALSE)," ")</f>
        <v xml:space="preserve"> </v>
      </c>
      <c r="N40" s="10" t="str">
        <f>IFERROR(VLOOKUP('ST 1 lentelė'!C40,'Projektu sutartys 20190605'!$A$3:$O$81,7,FALSE)," ")</f>
        <v xml:space="preserve"> </v>
      </c>
      <c r="O40" s="10" t="str">
        <f>IFERROR(VLOOKUP('ST 1 lentelė'!C40,'Projektu sutartys 20190605'!$A$3:$O$81,8,FALSE)," ")</f>
        <v xml:space="preserve"> </v>
      </c>
      <c r="P40" s="10" t="str">
        <f>IFERROR(VLOOKUP(C40,'mokejimai 20190605'!$A$1:$G$69,4,FALSE)," ")</f>
        <v xml:space="preserve"> </v>
      </c>
      <c r="Q40" s="10" t="str">
        <f>IFERROR(VLOOKUP(C40,'mokejimai 20190605'!$A$1:$G$69,5,FALSE)," ")</f>
        <v xml:space="preserve"> </v>
      </c>
      <c r="R40" s="10" t="str">
        <f>IFERROR(VLOOKUP($C40,'mokejimai 20190605'!$A$1:$G$69,6,FALSE)," ")</f>
        <v xml:space="preserve"> </v>
      </c>
      <c r="S40" s="10" t="str">
        <f>IFERROR(VLOOKUP($C40,'mokejimai 20190605'!$A$1:$G$69,7,FALSE)," ")</f>
        <v xml:space="preserve"> </v>
      </c>
      <c r="T40" s="10"/>
    </row>
    <row r="41" spans="1:20" x14ac:dyDescent="0.25">
      <c r="A41" s="12" t="str">
        <f>'Visi duomenys'!A41</f>
        <v>1.2.1.4.1</v>
      </c>
      <c r="B41" s="12" t="str">
        <f>'Visi duomenys'!B41</f>
        <v>R085518-100000-1153</v>
      </c>
      <c r="C41" s="12" t="str">
        <f>'Visi duomenys'!C41</f>
        <v>04.5.1-TID-R-518-71-0001</v>
      </c>
      <c r="D41" s="237" t="str">
        <f>'Visi duomenys'!D41</f>
        <v>Tauragės miesto viešojo susisiekimo parko transporto priemonių atnaujinimas</v>
      </c>
      <c r="E41" s="12" t="str">
        <f>'Visi duomenys'!E41</f>
        <v>TRSA</v>
      </c>
      <c r="F41" s="12" t="str">
        <f>('Visi duomenys'!J41&amp;" "&amp;'Visi duomenys'!K41&amp;" "&amp;'Visi duomenys'!L41)</f>
        <v xml:space="preserve">ITI  </v>
      </c>
      <c r="G41" s="12" t="str">
        <f>'Visi duomenys'!BI41</f>
        <v>Įgyvendinimas</v>
      </c>
      <c r="H41" s="312">
        <f>'Visi duomenys'!N41</f>
        <v>1681316</v>
      </c>
      <c r="I41" s="312">
        <f>'Visi duomenys'!S41</f>
        <v>1429119</v>
      </c>
      <c r="J41" s="312">
        <f>'Visi duomenys'!P41</f>
        <v>0</v>
      </c>
      <c r="K41" s="312">
        <f>'Visi duomenys'!O41+'Visi duomenys'!Q41+'Visi duomenys'!R41</f>
        <v>252197</v>
      </c>
      <c r="L41" s="12">
        <f>IFERROR(VLOOKUP('ST 1 lentelė'!C41,'Projektu sutartys 20190605'!$A$3:$O$81,4,FALSE)," ")</f>
        <v>798964</v>
      </c>
      <c r="M41" s="12">
        <f>IFERROR(VLOOKUP('ST 1 lentelė'!C41,'Projektu sutartys 20190605'!$A$3:$O$81,6,FALSE)," ")</f>
        <v>679119</v>
      </c>
      <c r="N41" s="12">
        <f>IFERROR(VLOOKUP('ST 1 lentelė'!C41,'Projektu sutartys 20190605'!$A$3:$O$81,7,FALSE)," ")</f>
        <v>0</v>
      </c>
      <c r="O41" s="12">
        <f>IFERROR(VLOOKUP('ST 1 lentelė'!C41,'Projektu sutartys 20190605'!$A$3:$O$81,8,FALSE)," ")</f>
        <v>119845</v>
      </c>
      <c r="P41" s="12" t="str">
        <f>IFERROR(VLOOKUP(C41,'mokejimai 20190605'!$A$1:$G$69,4,FALSE)," ")</f>
        <v xml:space="preserve"> </v>
      </c>
      <c r="Q41" s="12" t="str">
        <f>IFERROR(VLOOKUP(C41,'mokejimai 20190605'!$A$1:$G$69,5,FALSE)," ")</f>
        <v xml:space="preserve"> </v>
      </c>
      <c r="R41" s="12" t="str">
        <f>IFERROR(VLOOKUP($C41,'mokejimai 20190605'!$A$1:$G$69,6,FALSE)," ")</f>
        <v xml:space="preserve"> </v>
      </c>
      <c r="S41" s="12" t="str">
        <f>IFERROR(VLOOKUP($C41,'mokejimai 20190605'!$A$1:$G$69,7,FALSE)," ")</f>
        <v xml:space="preserve"> </v>
      </c>
      <c r="T41" s="12"/>
    </row>
    <row r="42" spans="1:20" x14ac:dyDescent="0.25">
      <c r="A42" s="239" t="str">
        <f>'Visi duomenys'!A42</f>
        <v>1.2.2.</v>
      </c>
      <c r="B42" s="239" t="str">
        <f>'Visi duomenys'!B42</f>
        <v/>
      </c>
      <c r="C42" s="239">
        <f>'Visi duomenys'!C42</f>
        <v>0</v>
      </c>
      <c r="D42" s="236" t="str">
        <f>'Visi duomenys'!D42</f>
        <v>Uždavinys. Modernizuoti kultūros įstaigų fizinę ir informacinę infrastruktūrą, kultūros paslaugoms pritaikyti  kultūros paveldo objektus ir netradicines erdves,  didinti paslaugų prieinamumą.</v>
      </c>
      <c r="E42" s="10">
        <f>'Visi duomenys'!E42</f>
        <v>0</v>
      </c>
      <c r="F42" s="10" t="str">
        <f>('Visi duomenys'!J42&amp;" "&amp;'Visi duomenys'!K42&amp;" "&amp;'Visi duomenys'!L42)</f>
        <v xml:space="preserve">  </v>
      </c>
      <c r="G42" s="10" t="str">
        <f>'Visi duomenys'!BI42</f>
        <v xml:space="preserve"> </v>
      </c>
      <c r="H42" s="322">
        <f>'Visi duomenys'!N42</f>
        <v>0</v>
      </c>
      <c r="I42" s="322">
        <f>'Visi duomenys'!S42</f>
        <v>0</v>
      </c>
      <c r="J42" s="322">
        <f>'Visi duomenys'!P42</f>
        <v>0</v>
      </c>
      <c r="K42" s="322">
        <f>'Visi duomenys'!O42+'Visi duomenys'!Q42+'Visi duomenys'!R42</f>
        <v>0</v>
      </c>
      <c r="L42" s="10" t="str">
        <f>IFERROR(VLOOKUP('ST 1 lentelė'!C42,'Projektu sutartys 20190605'!$A$3:$O$81,4,FALSE)," ")</f>
        <v xml:space="preserve"> </v>
      </c>
      <c r="M42" s="10" t="str">
        <f>IFERROR(VLOOKUP('ST 1 lentelė'!C42,'Projektu sutartys 20190605'!$A$3:$O$81,6,FALSE)," ")</f>
        <v xml:space="preserve"> </v>
      </c>
      <c r="N42" s="10" t="str">
        <f>IFERROR(VLOOKUP('ST 1 lentelė'!C42,'Projektu sutartys 20190605'!$A$3:$O$81,7,FALSE)," ")</f>
        <v xml:space="preserve"> </v>
      </c>
      <c r="O42" s="10" t="str">
        <f>IFERROR(VLOOKUP('ST 1 lentelė'!C42,'Projektu sutartys 20190605'!$A$3:$O$81,8,FALSE)," ")</f>
        <v xml:space="preserve"> </v>
      </c>
      <c r="P42" s="10" t="str">
        <f>IFERROR(VLOOKUP(C42,'mokejimai 20190605'!$A$1:$G$69,4,FALSE)," ")</f>
        <v xml:space="preserve"> </v>
      </c>
      <c r="Q42" s="10" t="str">
        <f>IFERROR(VLOOKUP(C42,'mokejimai 20190605'!$A$1:$G$69,5,FALSE)," ")</f>
        <v xml:space="preserve"> </v>
      </c>
      <c r="R42" s="10" t="str">
        <f>IFERROR(VLOOKUP($C42,'mokejimai 20190605'!$A$1:$G$69,6,FALSE)," ")</f>
        <v xml:space="preserve"> </v>
      </c>
      <c r="S42" s="10" t="str">
        <f>IFERROR(VLOOKUP($C42,'mokejimai 20190605'!$A$1:$G$69,7,FALSE)," ")</f>
        <v xml:space="preserve"> </v>
      </c>
      <c r="T42" s="10"/>
    </row>
    <row r="43" spans="1:20" x14ac:dyDescent="0.25">
      <c r="A43" s="239" t="str">
        <f>'Visi duomenys'!A43</f>
        <v>1.2.2.1</v>
      </c>
      <c r="B43" s="239" t="str">
        <f>'Visi duomenys'!B43</f>
        <v/>
      </c>
      <c r="C43" s="239">
        <f>'Visi duomenys'!C43</f>
        <v>0</v>
      </c>
      <c r="D43" s="236" t="str">
        <f>'Visi duomenys'!D43</f>
        <v>Priemonė: Modernizuoti savivaldybių kultūros infrastruktūrą</v>
      </c>
      <c r="E43" s="10">
        <f>'Visi duomenys'!E43</f>
        <v>0</v>
      </c>
      <c r="F43" s="10" t="str">
        <f>('Visi duomenys'!J43&amp;" "&amp;'Visi duomenys'!K43&amp;" "&amp;'Visi duomenys'!L43)</f>
        <v xml:space="preserve">  </v>
      </c>
      <c r="G43" s="10" t="str">
        <f>'Visi duomenys'!BI43</f>
        <v xml:space="preserve"> </v>
      </c>
      <c r="H43" s="322">
        <f>'Visi duomenys'!N43</f>
        <v>0</v>
      </c>
      <c r="I43" s="322">
        <f>'Visi duomenys'!S43</f>
        <v>0</v>
      </c>
      <c r="J43" s="322">
        <f>'Visi duomenys'!P43</f>
        <v>0</v>
      </c>
      <c r="K43" s="322">
        <f>'Visi duomenys'!O43+'Visi duomenys'!Q43+'Visi duomenys'!R43</f>
        <v>0</v>
      </c>
      <c r="L43" s="10" t="str">
        <f>IFERROR(VLOOKUP('ST 1 lentelė'!C43,'Projektu sutartys 20190605'!$A$3:$O$81,4,FALSE)," ")</f>
        <v xml:space="preserve"> </v>
      </c>
      <c r="M43" s="10" t="str">
        <f>IFERROR(VLOOKUP('ST 1 lentelė'!C43,'Projektu sutartys 20190605'!$A$3:$O$81,6,FALSE)," ")</f>
        <v xml:space="preserve"> </v>
      </c>
      <c r="N43" s="10" t="str">
        <f>IFERROR(VLOOKUP('ST 1 lentelė'!C43,'Projektu sutartys 20190605'!$A$3:$O$81,7,FALSE)," ")</f>
        <v xml:space="preserve"> </v>
      </c>
      <c r="O43" s="10" t="str">
        <f>IFERROR(VLOOKUP('ST 1 lentelė'!C43,'Projektu sutartys 20190605'!$A$3:$O$81,8,FALSE)," ")</f>
        <v xml:space="preserve"> </v>
      </c>
      <c r="P43" s="10" t="str">
        <f>IFERROR(VLOOKUP(C43,'mokejimai 20190605'!$A$1:$G$69,4,FALSE)," ")</f>
        <v xml:space="preserve"> </v>
      </c>
      <c r="Q43" s="10" t="str">
        <f>IFERROR(VLOOKUP(C43,'mokejimai 20190605'!$A$1:$G$69,5,FALSE)," ")</f>
        <v xml:space="preserve"> </v>
      </c>
      <c r="R43" s="10" t="str">
        <f>IFERROR(VLOOKUP($C43,'mokejimai 20190605'!$A$1:$G$69,6,FALSE)," ")</f>
        <v xml:space="preserve"> </v>
      </c>
      <c r="S43" s="10" t="str">
        <f>IFERROR(VLOOKUP($C43,'mokejimai 20190605'!$A$1:$G$69,7,FALSE)," ")</f>
        <v xml:space="preserve"> </v>
      </c>
      <c r="T43" s="10"/>
    </row>
    <row r="44" spans="1:20" x14ac:dyDescent="0.25">
      <c r="A44" s="12" t="str">
        <f>'Visi duomenys'!A44</f>
        <v>1.2.2.1.1</v>
      </c>
      <c r="B44" s="12" t="str">
        <f>'Visi duomenys'!B44</f>
        <v>R083305-330000-1156</v>
      </c>
      <c r="C44" s="12" t="str">
        <f>'Visi duomenys'!C44</f>
        <v>07.1.1-CPVA-R-305-71-0002</v>
      </c>
      <c r="D44" s="237" t="str">
        <f>'Visi duomenys'!D44</f>
        <v>Tauragės krašto muziejaus modernizavimas</v>
      </c>
      <c r="E44" s="12" t="str">
        <f>'Visi duomenys'!E44</f>
        <v>TRSA</v>
      </c>
      <c r="F44" s="12" t="str">
        <f>('Visi duomenys'!J44&amp;" "&amp;'Visi duomenys'!K44&amp;" "&amp;'Visi duomenys'!L44)</f>
        <v xml:space="preserve">ITI  </v>
      </c>
      <c r="G44" s="12" t="str">
        <f>'Visi duomenys'!BI44</f>
        <v>Įgyvendinimas</v>
      </c>
      <c r="H44" s="312">
        <f>'Visi duomenys'!N44</f>
        <v>728508.61</v>
      </c>
      <c r="I44" s="312">
        <f>'Visi duomenys'!S44</f>
        <v>500104.16</v>
      </c>
      <c r="J44" s="312">
        <f>'Visi duomenys'!P44</f>
        <v>0</v>
      </c>
      <c r="K44" s="312">
        <f>'Visi duomenys'!O44+'Visi duomenys'!Q44+'Visi duomenys'!R44</f>
        <v>228404.45</v>
      </c>
      <c r="L44" s="12">
        <f>IFERROR(VLOOKUP('ST 1 lentelė'!C44,'Projektu sutartys 20190605'!$A$3:$O$81,4,FALSE)," ")</f>
        <v>728508.61</v>
      </c>
      <c r="M44" s="12">
        <f>IFERROR(VLOOKUP('ST 1 lentelė'!C44,'Projektu sutartys 20190605'!$A$3:$O$81,6,FALSE)," ")</f>
        <v>500104.16</v>
      </c>
      <c r="N44" s="12">
        <f>IFERROR(VLOOKUP('ST 1 lentelė'!C44,'Projektu sutartys 20190605'!$A$3:$O$81,7,FALSE)," ")</f>
        <v>0</v>
      </c>
      <c r="O44" s="12">
        <f>IFERROR(VLOOKUP('ST 1 lentelė'!C44,'Projektu sutartys 20190605'!$A$3:$O$81,8,FALSE)," ")</f>
        <v>228404.45</v>
      </c>
      <c r="P44" s="12">
        <f>IFERROR(VLOOKUP(C44,'mokejimai 20190605'!$A$1:$G$69,4,FALSE)," ")</f>
        <v>533818.88</v>
      </c>
      <c r="Q44" s="12">
        <f>IFERROR(VLOOKUP(C44,'mokejimai 20190605'!$A$1:$G$69,5,FALSE)," ")</f>
        <v>366454.2</v>
      </c>
      <c r="R44" s="12">
        <f>IFERROR(VLOOKUP($C44,'mokejimai 20190605'!$A$1:$G$69,6,FALSE)," ")</f>
        <v>0</v>
      </c>
      <c r="S44" s="12">
        <f>IFERROR(VLOOKUP($C44,'mokejimai 20190605'!$A$1:$G$69,7,FALSE)," ")</f>
        <v>167364.68</v>
      </c>
      <c r="T44" s="12"/>
    </row>
    <row r="45" spans="1:20" x14ac:dyDescent="0.25">
      <c r="A45" s="12" t="str">
        <f>'Visi duomenys'!A45</f>
        <v>1.2.2.1.2</v>
      </c>
      <c r="B45" s="12" t="str">
        <f>'Visi duomenys'!B45</f>
        <v>R083305-330000-1157</v>
      </c>
      <c r="C45" s="12" t="str">
        <f>'Visi duomenys'!C45</f>
        <v>07.1.1-CPVA-R-305-71-0001</v>
      </c>
      <c r="D45" s="237" t="str">
        <f>'Visi duomenys'!D45</f>
        <v>Jurbarko kultūros centro modernizavimas</v>
      </c>
      <c r="E45" s="12" t="str">
        <f>'Visi duomenys'!E45</f>
        <v>JRSA</v>
      </c>
      <c r="F45" s="12" t="str">
        <f>('Visi duomenys'!J45&amp;" "&amp;'Visi duomenys'!K45&amp;" "&amp;'Visi duomenys'!L45)</f>
        <v xml:space="preserve">ITI  </v>
      </c>
      <c r="G45" s="12" t="str">
        <f>'Visi duomenys'!BI45</f>
        <v>Įgyvendinimas</v>
      </c>
      <c r="H45" s="312">
        <f>'Visi duomenys'!N45</f>
        <v>515526.52</v>
      </c>
      <c r="I45" s="312">
        <f>'Visi duomenys'!S45</f>
        <v>191794.23</v>
      </c>
      <c r="J45" s="312">
        <f>'Visi duomenys'!P45</f>
        <v>0</v>
      </c>
      <c r="K45" s="312">
        <f>'Visi duomenys'!O45+'Visi duomenys'!Q45+'Visi duomenys'!R45</f>
        <v>323732.28999999998</v>
      </c>
      <c r="L45" s="12">
        <f>IFERROR(VLOOKUP('ST 1 lentelė'!C45,'Projektu sutartys 20190605'!$A$3:$O$81,4,FALSE)," ")</f>
        <v>515526.52</v>
      </c>
      <c r="M45" s="12">
        <f>IFERROR(VLOOKUP('ST 1 lentelė'!C45,'Projektu sutartys 20190605'!$A$3:$O$81,6,FALSE)," ")</f>
        <v>191794.23</v>
      </c>
      <c r="N45" s="12">
        <f>IFERROR(VLOOKUP('ST 1 lentelė'!C45,'Projektu sutartys 20190605'!$A$3:$O$81,7,FALSE)," ")</f>
        <v>0</v>
      </c>
      <c r="O45" s="12">
        <f>IFERROR(VLOOKUP('ST 1 lentelė'!C45,'Projektu sutartys 20190605'!$A$3:$O$81,8,FALSE)," ")</f>
        <v>323732.28999999998</v>
      </c>
      <c r="P45" s="12">
        <f>IFERROR(VLOOKUP(C45,'mokejimai 20190605'!$A$1:$G$69,4,FALSE)," ")</f>
        <v>440259.68</v>
      </c>
      <c r="Q45" s="12">
        <f>IFERROR(VLOOKUP(C45,'mokejimai 20190605'!$A$1:$G$69,5,FALSE)," ")</f>
        <v>163792.28</v>
      </c>
      <c r="R45" s="12">
        <f>IFERROR(VLOOKUP($C45,'mokejimai 20190605'!$A$1:$G$69,6,FALSE)," ")</f>
        <v>0</v>
      </c>
      <c r="S45" s="12">
        <f>IFERROR(VLOOKUP($C45,'mokejimai 20190605'!$A$1:$G$69,7,FALSE)," ")</f>
        <v>276467.40000000002</v>
      </c>
      <c r="T45" s="12"/>
    </row>
    <row r="46" spans="1:20" x14ac:dyDescent="0.25">
      <c r="A46" s="239" t="str">
        <f>'Visi duomenys'!A46</f>
        <v>1.2.2.2</v>
      </c>
      <c r="B46" s="239" t="str">
        <f>'Visi duomenys'!B46</f>
        <v/>
      </c>
      <c r="C46" s="239">
        <f>'Visi duomenys'!C46</f>
        <v>0</v>
      </c>
      <c r="D46" s="236" t="str">
        <f>'Visi duomenys'!D46</f>
        <v>Priemonė: Aktualizuoti savivaldybių kultūros paveldo objektus</v>
      </c>
      <c r="E46" s="10">
        <f>'Visi duomenys'!E46</f>
        <v>0</v>
      </c>
      <c r="F46" s="10" t="str">
        <f>('Visi duomenys'!J46&amp;" "&amp;'Visi duomenys'!K46&amp;" "&amp;'Visi duomenys'!L46)</f>
        <v xml:space="preserve">  </v>
      </c>
      <c r="G46" s="10" t="str">
        <f>'Visi duomenys'!BI46</f>
        <v xml:space="preserve"> </v>
      </c>
      <c r="H46" s="322">
        <f>'Visi duomenys'!N46</f>
        <v>0</v>
      </c>
      <c r="I46" s="322">
        <f>'Visi duomenys'!S46</f>
        <v>0</v>
      </c>
      <c r="J46" s="322">
        <f>'Visi duomenys'!P46</f>
        <v>0</v>
      </c>
      <c r="K46" s="322">
        <f>'Visi duomenys'!O46+'Visi duomenys'!Q46+'Visi duomenys'!R46</f>
        <v>0</v>
      </c>
      <c r="L46" s="10" t="str">
        <f>IFERROR(VLOOKUP('ST 1 lentelė'!C46,'Projektu sutartys 20190605'!$A$3:$O$81,4,FALSE)," ")</f>
        <v xml:space="preserve"> </v>
      </c>
      <c r="M46" s="10" t="str">
        <f>IFERROR(VLOOKUP('ST 1 lentelė'!C46,'Projektu sutartys 20190605'!$A$3:$O$81,6,FALSE)," ")</f>
        <v xml:space="preserve"> </v>
      </c>
      <c r="N46" s="10" t="str">
        <f>IFERROR(VLOOKUP('ST 1 lentelė'!C46,'Projektu sutartys 20190605'!$A$3:$O$81,7,FALSE)," ")</f>
        <v xml:space="preserve"> </v>
      </c>
      <c r="O46" s="10" t="str">
        <f>IFERROR(VLOOKUP('ST 1 lentelė'!C46,'Projektu sutartys 20190605'!$A$3:$O$81,8,FALSE)," ")</f>
        <v xml:space="preserve"> </v>
      </c>
      <c r="P46" s="10" t="str">
        <f>IFERROR(VLOOKUP(C46,'mokejimai 20190605'!$A$1:$G$69,4,FALSE)," ")</f>
        <v xml:space="preserve"> </v>
      </c>
      <c r="Q46" s="10" t="str">
        <f>IFERROR(VLOOKUP(C46,'mokejimai 20190605'!$A$1:$G$69,5,FALSE)," ")</f>
        <v xml:space="preserve"> </v>
      </c>
      <c r="R46" s="10" t="str">
        <f>IFERROR(VLOOKUP($C46,'mokejimai 20190605'!$A$1:$G$69,6,FALSE)," ")</f>
        <v xml:space="preserve"> </v>
      </c>
      <c r="S46" s="10" t="str">
        <f>IFERROR(VLOOKUP($C46,'mokejimai 20190605'!$A$1:$G$69,7,FALSE)," ")</f>
        <v xml:space="preserve"> </v>
      </c>
      <c r="T46" s="10"/>
    </row>
    <row r="47" spans="1:20" x14ac:dyDescent="0.25">
      <c r="A47" s="12" t="str">
        <f>'Visi duomenys'!A47</f>
        <v>1.2.2.2.1</v>
      </c>
      <c r="B47" s="12" t="str">
        <f>'Visi duomenys'!B47</f>
        <v>R083302-440000-1159</v>
      </c>
      <c r="C47" s="12" t="str">
        <f>'Visi duomenys'!C47</f>
        <v>05.4.1-CPVA-R-302-71-0001</v>
      </c>
      <c r="D47" s="237" t="str">
        <f>'Visi duomenys'!D47</f>
        <v>Tauragės pilies rūsio kultūros paveldo savybių išsaugojimas ir pritaikymas bendruomeniniams poreikiams</v>
      </c>
      <c r="E47" s="12" t="str">
        <f>'Visi duomenys'!E47</f>
        <v>TRSA</v>
      </c>
      <c r="F47" s="12" t="str">
        <f>('Visi duomenys'!J47&amp;" "&amp;'Visi duomenys'!K47&amp;" "&amp;'Visi duomenys'!L47)</f>
        <v xml:space="preserve">ITI  </v>
      </c>
      <c r="G47" s="12" t="str">
        <f>'Visi duomenys'!BI47</f>
        <v>Baigtas įgyvendinti</v>
      </c>
      <c r="H47" s="312">
        <f>'Visi duomenys'!N47</f>
        <v>427519.54</v>
      </c>
      <c r="I47" s="312">
        <f>'Visi duomenys'!S47</f>
        <v>325775.69</v>
      </c>
      <c r="J47" s="312">
        <f>'Visi duomenys'!P47</f>
        <v>0</v>
      </c>
      <c r="K47" s="312">
        <f>'Visi duomenys'!O47+'Visi duomenys'!Q47+'Visi duomenys'!R47</f>
        <v>101743.85</v>
      </c>
      <c r="L47" s="12">
        <f>IFERROR(VLOOKUP('ST 1 lentelė'!C47,'Projektu sutartys 20190605'!$A$3:$O$81,4,FALSE)," ")</f>
        <v>518106.26</v>
      </c>
      <c r="M47" s="12">
        <f>IFERROR(VLOOKUP('ST 1 lentelė'!C47,'Projektu sutartys 20190605'!$A$3:$O$81,6,FALSE)," ")</f>
        <v>394804</v>
      </c>
      <c r="N47" s="12">
        <f>IFERROR(VLOOKUP('ST 1 lentelė'!C47,'Projektu sutartys 20190605'!$A$3:$O$81,7,FALSE)," ")</f>
        <v>0</v>
      </c>
      <c r="O47" s="12">
        <f>IFERROR(VLOOKUP('ST 1 lentelė'!C47,'Projektu sutartys 20190605'!$A$3:$O$81,8,FALSE)," ")</f>
        <v>123302.26</v>
      </c>
      <c r="P47" s="12">
        <f>IFERROR(VLOOKUP(C47,'mokejimai 20190605'!$A$1:$G$69,4,FALSE)," ")</f>
        <v>427519.54</v>
      </c>
      <c r="Q47" s="12">
        <f>IFERROR(VLOOKUP(C47,'mokejimai 20190605'!$A$1:$G$69,5,FALSE)," ")</f>
        <v>325775.69</v>
      </c>
      <c r="R47" s="12">
        <f>IFERROR(VLOOKUP($C47,'mokejimai 20190605'!$A$1:$G$69,6,FALSE)," ")</f>
        <v>0</v>
      </c>
      <c r="S47" s="12">
        <f>IFERROR(VLOOKUP($C47,'mokejimai 20190605'!$A$1:$G$69,7,FALSE)," ")</f>
        <v>101743.85</v>
      </c>
      <c r="T47" s="12"/>
    </row>
    <row r="48" spans="1:20" x14ac:dyDescent="0.25">
      <c r="A48" s="12" t="str">
        <f>'Visi duomenys'!A48</f>
        <v>1.2.2.2.2</v>
      </c>
      <c r="B48" s="12" t="str">
        <f>'Visi duomenys'!B48</f>
        <v>R083302-440000-1160</v>
      </c>
      <c r="C48" s="12" t="str">
        <f>'Visi duomenys'!C48</f>
        <v>05.4.1-CPVA-R-302-71-0004</v>
      </c>
      <c r="D48" s="237" t="str">
        <f>'Visi duomenys'!D48</f>
        <v>Požerės Kristaus Atsimainymo bažnyčios komplekso aktualizavimas vietos bendruomenės poreikiams</v>
      </c>
      <c r="E48" s="12" t="str">
        <f>'Visi duomenys'!E48</f>
        <v>ŠRSA</v>
      </c>
      <c r="F48" s="12" t="str">
        <f>('Visi duomenys'!J48&amp;" "&amp;'Visi duomenys'!K48&amp;" "&amp;'Visi duomenys'!L48)</f>
        <v xml:space="preserve">  </v>
      </c>
      <c r="G48" s="12" t="str">
        <f>'Visi duomenys'!BI48</f>
        <v>Baigtas įgyvendinti</v>
      </c>
      <c r="H48" s="312">
        <f>'Visi duomenys'!N48</f>
        <v>192777.09</v>
      </c>
      <c r="I48" s="312">
        <f>'Visi duomenys'!S48</f>
        <v>163860.53</v>
      </c>
      <c r="J48" s="312">
        <f>'Visi duomenys'!P48</f>
        <v>0</v>
      </c>
      <c r="K48" s="312">
        <f>'Visi duomenys'!O48+'Visi duomenys'!Q48+'Visi duomenys'!R48</f>
        <v>28916.560000000001</v>
      </c>
      <c r="L48" s="12">
        <f>IFERROR(VLOOKUP('ST 1 lentelė'!C48,'Projektu sutartys 20190605'!$A$3:$O$81,4,FALSE)," ")</f>
        <v>241370.59</v>
      </c>
      <c r="M48" s="12">
        <f>IFERROR(VLOOKUP('ST 1 lentelė'!C48,'Projektu sutartys 20190605'!$A$3:$O$81,6,FALSE)," ")</f>
        <v>205165</v>
      </c>
      <c r="N48" s="12">
        <f>IFERROR(VLOOKUP('ST 1 lentelė'!C48,'Projektu sutartys 20190605'!$A$3:$O$81,7,FALSE)," ")</f>
        <v>0</v>
      </c>
      <c r="O48" s="12">
        <f>IFERROR(VLOOKUP('ST 1 lentelė'!C48,'Projektu sutartys 20190605'!$A$3:$O$81,8,FALSE)," ")</f>
        <v>36205.589999999997</v>
      </c>
      <c r="P48" s="12">
        <f>IFERROR(VLOOKUP(C48,'mokejimai 20190605'!$A$1:$G$69,4,FALSE)," ")</f>
        <v>192777.09</v>
      </c>
      <c r="Q48" s="12">
        <f>IFERROR(VLOOKUP(C48,'mokejimai 20190605'!$A$1:$G$69,5,FALSE)," ")</f>
        <v>163860.53</v>
      </c>
      <c r="R48" s="12">
        <f>IFERROR(VLOOKUP($C48,'mokejimai 20190605'!$A$1:$G$69,6,FALSE)," ")</f>
        <v>0</v>
      </c>
      <c r="S48" s="12">
        <f>IFERROR(VLOOKUP($C48,'mokejimai 20190605'!$A$1:$G$69,7,FALSE)," ")</f>
        <v>28916.560000000001</v>
      </c>
      <c r="T48" s="12"/>
    </row>
    <row r="49" spans="1:20" x14ac:dyDescent="0.25">
      <c r="A49" s="12" t="str">
        <f>'Visi duomenys'!A49</f>
        <v>1.2.2.2.3</v>
      </c>
      <c r="B49" s="12" t="str">
        <f>'Visi duomenys'!B49</f>
        <v>R083302-440000-1161</v>
      </c>
      <c r="C49" s="12" t="str">
        <f>'Visi duomenys'!C49</f>
        <v>05.4.1-CPVA-R-302-71-0003</v>
      </c>
      <c r="D49" s="237" t="str">
        <f>'Visi duomenys'!D49</f>
        <v>Buvusio Kristijono Donelaičio gimnazijos pastato Vilniaus g. 46, Pagėgiai, aktų salės ir vidaus laiptų paveldosaugos vertingųjų savybių sutvarkymas</v>
      </c>
      <c r="E49" s="12" t="str">
        <f>'Visi duomenys'!E49</f>
        <v>PSA</v>
      </c>
      <c r="F49" s="12" t="str">
        <f>('Visi duomenys'!J49&amp;" "&amp;'Visi duomenys'!K49&amp;" "&amp;'Visi duomenys'!L49)</f>
        <v xml:space="preserve">ITI  </v>
      </c>
      <c r="G49" s="12" t="str">
        <f>'Visi duomenys'!BI49</f>
        <v>Įgyvendinimas</v>
      </c>
      <c r="H49" s="312">
        <f>'Visi duomenys'!N49</f>
        <v>129468.93</v>
      </c>
      <c r="I49" s="312">
        <f>'Visi duomenys'!S49</f>
        <v>97155</v>
      </c>
      <c r="J49" s="312">
        <f>'Visi duomenys'!P49</f>
        <v>0</v>
      </c>
      <c r="K49" s="312">
        <f>'Visi duomenys'!O49+'Visi duomenys'!Q49+'Visi duomenys'!R49</f>
        <v>32313.93</v>
      </c>
      <c r="L49" s="12">
        <f>IFERROR(VLOOKUP('ST 1 lentelė'!C49,'Projektu sutartys 20190605'!$A$3:$O$81,4,FALSE)," ")</f>
        <v>129468.93</v>
      </c>
      <c r="M49" s="12">
        <f>IFERROR(VLOOKUP('ST 1 lentelė'!C49,'Projektu sutartys 20190605'!$A$3:$O$81,6,FALSE)," ")</f>
        <v>97155</v>
      </c>
      <c r="N49" s="12">
        <f>IFERROR(VLOOKUP('ST 1 lentelė'!C49,'Projektu sutartys 20190605'!$A$3:$O$81,7,FALSE)," ")</f>
        <v>0</v>
      </c>
      <c r="O49" s="12">
        <f>IFERROR(VLOOKUP('ST 1 lentelė'!C49,'Projektu sutartys 20190605'!$A$3:$O$81,8,FALSE)," ")</f>
        <v>32313.93</v>
      </c>
      <c r="P49" s="12">
        <f>IFERROR(VLOOKUP(C49,'mokejimai 20190605'!$A$1:$G$69,4,FALSE)," ")</f>
        <v>95668.49</v>
      </c>
      <c r="Q49" s="12">
        <f>IFERROR(VLOOKUP(C49,'mokejimai 20190605'!$A$1:$G$69,5,FALSE)," ")</f>
        <v>71790.75</v>
      </c>
      <c r="R49" s="12">
        <f>IFERROR(VLOOKUP($C49,'mokejimai 20190605'!$A$1:$G$69,6,FALSE)," ")</f>
        <v>0</v>
      </c>
      <c r="S49" s="12">
        <f>IFERROR(VLOOKUP($C49,'mokejimai 20190605'!$A$1:$G$69,7,FALSE)," ")</f>
        <v>23877.74</v>
      </c>
      <c r="T49" s="12"/>
    </row>
    <row r="50" spans="1:20" x14ac:dyDescent="0.25">
      <c r="A50" s="12" t="str">
        <f>'Visi duomenys'!A50</f>
        <v>1.2.2.2.4</v>
      </c>
      <c r="B50" s="12" t="str">
        <f>'Visi duomenys'!B50</f>
        <v>R083302-440000-1162</v>
      </c>
      <c r="C50" s="12" t="str">
        <f>'Visi duomenys'!C50</f>
        <v>05.4.1-CPVA-R-302-71-0005</v>
      </c>
      <c r="D50" s="237" t="str">
        <f>'Visi duomenys'!D50</f>
        <v>Mažosios Lietuvos Jurbarko krašto kultūros centro aktualizavimas</v>
      </c>
      <c r="E50" s="12" t="str">
        <f>'Visi duomenys'!E50</f>
        <v>JRSA</v>
      </c>
      <c r="F50" s="12" t="str">
        <f>('Visi duomenys'!J50&amp;" "&amp;'Visi duomenys'!K50&amp;" "&amp;'Visi duomenys'!L50)</f>
        <v xml:space="preserve">  </v>
      </c>
      <c r="G50" s="12" t="str">
        <f>'Visi duomenys'!BI50</f>
        <v>Įgyvendinimas</v>
      </c>
      <c r="H50" s="312">
        <f>'Visi duomenys'!N50</f>
        <v>543607.16</v>
      </c>
      <c r="I50" s="312">
        <f>'Visi duomenys'!S50</f>
        <v>443490.39</v>
      </c>
      <c r="J50" s="312">
        <f>'Visi duomenys'!P50</f>
        <v>0</v>
      </c>
      <c r="K50" s="312">
        <f>'Visi duomenys'!O50+'Visi duomenys'!Q50+'Visi duomenys'!R50</f>
        <v>100116.77</v>
      </c>
      <c r="L50" s="12">
        <f>IFERROR(VLOOKUP('ST 1 lentelė'!C50,'Projektu sutartys 20190605'!$A$3:$O$81,4,FALSE)," ")</f>
        <v>357846.76</v>
      </c>
      <c r="M50" s="12">
        <f>IFERROR(VLOOKUP('ST 1 lentelė'!C50,'Projektu sutartys 20190605'!$A$3:$O$81,6,FALSE)," ")</f>
        <v>285594.05</v>
      </c>
      <c r="N50" s="12">
        <f>IFERROR(VLOOKUP('ST 1 lentelė'!C50,'Projektu sutartys 20190605'!$A$3:$O$81,7,FALSE)," ")</f>
        <v>0</v>
      </c>
      <c r="O50" s="12">
        <f>IFERROR(VLOOKUP('ST 1 lentelė'!C50,'Projektu sutartys 20190605'!$A$3:$O$81,8,FALSE)," ")</f>
        <v>72252.710000000006</v>
      </c>
      <c r="P50" s="12">
        <f>IFERROR(VLOOKUP(C50,'mokejimai 20190605'!$A$1:$G$69,4,FALSE)," ")</f>
        <v>62293.440000000002</v>
      </c>
      <c r="Q50" s="12">
        <f>IFERROR(VLOOKUP(C50,'mokejimai 20190605'!$A$1:$G$69,5,FALSE)," ")</f>
        <v>49715.79</v>
      </c>
      <c r="R50" s="12">
        <f>IFERROR(VLOOKUP($C50,'mokejimai 20190605'!$A$1:$G$69,6,FALSE)," ")</f>
        <v>0</v>
      </c>
      <c r="S50" s="12">
        <f>IFERROR(VLOOKUP($C50,'mokejimai 20190605'!$A$1:$G$69,7,FALSE)," ")</f>
        <v>12577.65</v>
      </c>
      <c r="T50" s="12"/>
    </row>
    <row r="51" spans="1:20" x14ac:dyDescent="0.25">
      <c r="A51" s="239" t="str">
        <f>'Visi duomenys'!A51</f>
        <v>1.2.3.</v>
      </c>
      <c r="B51" s="239" t="str">
        <f>'Visi duomenys'!B51</f>
        <v/>
      </c>
      <c r="C51" s="239">
        <f>'Visi duomenys'!C51</f>
        <v>0</v>
      </c>
      <c r="D51" s="236" t="str">
        <f>'Visi duomenys'!D51</f>
        <v xml:space="preserve">Uždavinys. Vykdyti informacines marketingo priemones, skatinančias viešąsias ir privačias investicijas  į rekreacijos ir turizmo sistemos plėtrą, gerinti turizmo įvaizdį ir didinti paslaugų prieinamumą.  </v>
      </c>
      <c r="E51" s="10">
        <f>'Visi duomenys'!E51</f>
        <v>0</v>
      </c>
      <c r="F51" s="10" t="str">
        <f>('Visi duomenys'!J51&amp;" "&amp;'Visi duomenys'!K51&amp;" "&amp;'Visi duomenys'!L51)</f>
        <v xml:space="preserve">  </v>
      </c>
      <c r="G51" s="10" t="str">
        <f>'Visi duomenys'!BI51</f>
        <v xml:space="preserve"> </v>
      </c>
      <c r="H51" s="322">
        <f>'Visi duomenys'!N51</f>
        <v>0</v>
      </c>
      <c r="I51" s="322">
        <f>'Visi duomenys'!S51</f>
        <v>0</v>
      </c>
      <c r="J51" s="322">
        <f>'Visi duomenys'!P51</f>
        <v>0</v>
      </c>
      <c r="K51" s="322">
        <f>'Visi duomenys'!O51+'Visi duomenys'!Q51+'Visi duomenys'!R51</f>
        <v>0</v>
      </c>
      <c r="L51" s="10" t="str">
        <f>IFERROR(VLOOKUP('ST 1 lentelė'!C51,'Projektu sutartys 20190605'!$A$3:$O$81,4,FALSE)," ")</f>
        <v xml:space="preserve"> </v>
      </c>
      <c r="M51" s="10" t="str">
        <f>IFERROR(VLOOKUP('ST 1 lentelė'!C51,'Projektu sutartys 20190605'!$A$3:$O$81,6,FALSE)," ")</f>
        <v xml:space="preserve"> </v>
      </c>
      <c r="N51" s="10" t="str">
        <f>IFERROR(VLOOKUP('ST 1 lentelė'!C51,'Projektu sutartys 20190605'!$A$3:$O$81,7,FALSE)," ")</f>
        <v xml:space="preserve"> </v>
      </c>
      <c r="O51" s="10" t="str">
        <f>IFERROR(VLOOKUP('ST 1 lentelė'!C51,'Projektu sutartys 20190605'!$A$3:$O$81,8,FALSE)," ")</f>
        <v xml:space="preserve"> </v>
      </c>
      <c r="P51" s="10" t="str">
        <f>IFERROR(VLOOKUP(C51,'mokejimai 20190605'!$A$1:$G$69,4,FALSE)," ")</f>
        <v xml:space="preserve"> </v>
      </c>
      <c r="Q51" s="10" t="str">
        <f>IFERROR(VLOOKUP(C51,'mokejimai 20190605'!$A$1:$G$69,5,FALSE)," ")</f>
        <v xml:space="preserve"> </v>
      </c>
      <c r="R51" s="10" t="str">
        <f>IFERROR(VLOOKUP($C51,'mokejimai 20190605'!$A$1:$G$69,6,FALSE)," ")</f>
        <v xml:space="preserve"> </v>
      </c>
      <c r="S51" s="10" t="str">
        <f>IFERROR(VLOOKUP($C51,'mokejimai 20190605'!$A$1:$G$69,7,FALSE)," ")</f>
        <v xml:space="preserve"> </v>
      </c>
      <c r="T51" s="10"/>
    </row>
    <row r="52" spans="1:20" x14ac:dyDescent="0.25">
      <c r="A52" s="239" t="str">
        <f>'Visi duomenys'!A52</f>
        <v>1.2.3.1</v>
      </c>
      <c r="B52" s="239" t="str">
        <f>'Visi duomenys'!B52</f>
        <v/>
      </c>
      <c r="C52" s="239">
        <f>'Visi duomenys'!C52</f>
        <v>0</v>
      </c>
      <c r="D52" s="236" t="str">
        <f>'Visi duomenys'!D52</f>
        <v>Priemonė: Savivaldybes jungiančių turizmo trasų ir turizmo maršrutų informacinės infrastruktūros plėtra</v>
      </c>
      <c r="E52" s="10">
        <f>'Visi duomenys'!E52</f>
        <v>0</v>
      </c>
      <c r="F52" s="10" t="str">
        <f>('Visi duomenys'!J52&amp;" "&amp;'Visi duomenys'!K52&amp;" "&amp;'Visi duomenys'!L52)</f>
        <v xml:space="preserve">  </v>
      </c>
      <c r="G52" s="10" t="str">
        <f>'Visi duomenys'!BI52</f>
        <v xml:space="preserve"> </v>
      </c>
      <c r="H52" s="322">
        <f>'Visi duomenys'!N52</f>
        <v>0</v>
      </c>
      <c r="I52" s="322">
        <f>'Visi duomenys'!S52</f>
        <v>0</v>
      </c>
      <c r="J52" s="322">
        <f>'Visi duomenys'!P52</f>
        <v>0</v>
      </c>
      <c r="K52" s="322">
        <f>'Visi duomenys'!O52+'Visi duomenys'!Q52+'Visi duomenys'!R52</f>
        <v>0</v>
      </c>
      <c r="L52" s="10" t="str">
        <f>IFERROR(VLOOKUP('ST 1 lentelė'!C52,'Projektu sutartys 20190605'!$A$3:$O$81,4,FALSE)," ")</f>
        <v xml:space="preserve"> </v>
      </c>
      <c r="M52" s="10" t="str">
        <f>IFERROR(VLOOKUP('ST 1 lentelė'!C52,'Projektu sutartys 20190605'!$A$3:$O$81,6,FALSE)," ")</f>
        <v xml:space="preserve"> </v>
      </c>
      <c r="N52" s="10" t="str">
        <f>IFERROR(VLOOKUP('ST 1 lentelė'!C52,'Projektu sutartys 20190605'!$A$3:$O$81,7,FALSE)," ")</f>
        <v xml:space="preserve"> </v>
      </c>
      <c r="O52" s="10" t="str">
        <f>IFERROR(VLOOKUP('ST 1 lentelė'!C52,'Projektu sutartys 20190605'!$A$3:$O$81,8,FALSE)," ")</f>
        <v xml:space="preserve"> </v>
      </c>
      <c r="P52" s="10" t="str">
        <f>IFERROR(VLOOKUP(C52,'mokejimai 20190605'!$A$1:$G$69,4,FALSE)," ")</f>
        <v xml:space="preserve"> </v>
      </c>
      <c r="Q52" s="10" t="str">
        <f>IFERROR(VLOOKUP(C52,'mokejimai 20190605'!$A$1:$G$69,5,FALSE)," ")</f>
        <v xml:space="preserve"> </v>
      </c>
      <c r="R52" s="10" t="str">
        <f>IFERROR(VLOOKUP($C52,'mokejimai 20190605'!$A$1:$G$69,6,FALSE)," ")</f>
        <v xml:space="preserve"> </v>
      </c>
      <c r="S52" s="10" t="str">
        <f>IFERROR(VLOOKUP($C52,'mokejimai 20190605'!$A$1:$G$69,7,FALSE)," ")</f>
        <v xml:space="preserve"> </v>
      </c>
      <c r="T52" s="10"/>
    </row>
    <row r="53" spans="1:20" x14ac:dyDescent="0.25">
      <c r="A53" s="12" t="str">
        <f>'Visi duomenys'!A53</f>
        <v>1.2.3.1.1</v>
      </c>
      <c r="B53" s="12" t="str">
        <f>'Visi duomenys'!B53</f>
        <v>R088821-420000-1165</v>
      </c>
      <c r="C53" s="12" t="str">
        <f>'Visi duomenys'!C53</f>
        <v>05.4.1-LVPA-R-821-71-0001</v>
      </c>
      <c r="D53" s="237" t="str">
        <f>'Visi duomenys'!D53</f>
        <v>Savivaldybes jungiančių turizmo trasų ir turizmo maršrutų infrastruktūros plėtra Tauragės regione</v>
      </c>
      <c r="E53" s="12" t="str">
        <f>'Visi duomenys'!E53</f>
        <v>JRSA</v>
      </c>
      <c r="F53" s="12" t="str">
        <f>('Visi duomenys'!J53&amp;" "&amp;'Visi duomenys'!K53&amp;" "&amp;'Visi duomenys'!L53)</f>
        <v xml:space="preserve">  </v>
      </c>
      <c r="G53" s="12" t="str">
        <f>'Visi duomenys'!BI53</f>
        <v>Įgyvendinimas</v>
      </c>
      <c r="H53" s="312">
        <f>'Visi duomenys'!N53</f>
        <v>466925.52</v>
      </c>
      <c r="I53" s="312">
        <f>'Visi duomenys'!S53</f>
        <v>396886.69</v>
      </c>
      <c r="J53" s="312">
        <f>'Visi duomenys'!P53</f>
        <v>0</v>
      </c>
      <c r="K53" s="312">
        <f>'Visi duomenys'!O53+'Visi duomenys'!Q53+'Visi duomenys'!R53</f>
        <v>70038.83</v>
      </c>
      <c r="L53" s="12">
        <f>IFERROR(VLOOKUP('ST 1 lentelė'!C53,'Projektu sutartys 20190605'!$A$3:$O$81,4,FALSE)," ")</f>
        <v>465062.52</v>
      </c>
      <c r="M53" s="12">
        <f>IFERROR(VLOOKUP('ST 1 lentelė'!C53,'Projektu sutartys 20190605'!$A$3:$O$81,6,FALSE)," ")</f>
        <v>395303.14</v>
      </c>
      <c r="N53" s="12">
        <f>IFERROR(VLOOKUP('ST 1 lentelė'!C53,'Projektu sutartys 20190605'!$A$3:$O$81,7,FALSE)," ")</f>
        <v>0</v>
      </c>
      <c r="O53" s="12">
        <f>IFERROR(VLOOKUP('ST 1 lentelė'!C53,'Projektu sutartys 20190605'!$A$3:$O$81,8,FALSE)," ")</f>
        <v>69759.38</v>
      </c>
      <c r="P53" s="12">
        <f>IFERROR(VLOOKUP(C53,'mokejimai 20190605'!$A$1:$G$69,4,FALSE)," ")</f>
        <v>189619.89</v>
      </c>
      <c r="Q53" s="12">
        <f>IFERROR(VLOOKUP(C53,'mokejimai 20190605'!$A$1:$G$69,5,FALSE)," ")</f>
        <v>161176.91</v>
      </c>
      <c r="R53" s="12">
        <f>IFERROR(VLOOKUP($C53,'mokejimai 20190605'!$A$1:$G$69,6,FALSE)," ")</f>
        <v>0</v>
      </c>
      <c r="S53" s="12">
        <f>IFERROR(VLOOKUP($C53,'mokejimai 20190605'!$A$1:$G$69,7,FALSE)," ")</f>
        <v>28442.98</v>
      </c>
      <c r="T53" s="12"/>
    </row>
    <row r="54" spans="1:20" x14ac:dyDescent="0.25">
      <c r="A54" s="239" t="str">
        <f>'Visi duomenys'!A54</f>
        <v>2.</v>
      </c>
      <c r="B54" s="239">
        <f>'Visi duomenys'!B54</f>
        <v>0</v>
      </c>
      <c r="C54" s="239">
        <f>'Visi duomenys'!C54</f>
        <v>0</v>
      </c>
      <c r="D54" s="236" t="str">
        <f>'Visi duomenys'!D54</f>
        <v>Prioritetas. DARNI, SVEIKA, BESIMOKANTI BENDRUOMENĖ</v>
      </c>
      <c r="E54" s="10">
        <f>'Visi duomenys'!E54</f>
        <v>0</v>
      </c>
      <c r="F54" s="10" t="str">
        <f>('Visi duomenys'!J54&amp;" "&amp;'Visi duomenys'!K54&amp;" "&amp;'Visi duomenys'!L54)</f>
        <v xml:space="preserve">  </v>
      </c>
      <c r="G54" s="10" t="str">
        <f>'Visi duomenys'!BI54</f>
        <v xml:space="preserve"> </v>
      </c>
      <c r="H54" s="322">
        <f>'Visi duomenys'!N54</f>
        <v>0</v>
      </c>
      <c r="I54" s="322">
        <f>'Visi duomenys'!S54</f>
        <v>0</v>
      </c>
      <c r="J54" s="322">
        <f>'Visi duomenys'!P54</f>
        <v>0</v>
      </c>
      <c r="K54" s="322">
        <f>'Visi duomenys'!O54+'Visi duomenys'!Q54+'Visi duomenys'!R54</f>
        <v>0</v>
      </c>
      <c r="L54" s="10" t="str">
        <f>IFERROR(VLOOKUP('ST 1 lentelė'!C54,'Projektu sutartys 20190605'!$A$3:$O$81,4,FALSE)," ")</f>
        <v xml:space="preserve"> </v>
      </c>
      <c r="M54" s="10" t="str">
        <f>IFERROR(VLOOKUP('ST 1 lentelė'!C54,'Projektu sutartys 20190605'!$A$3:$O$81,6,FALSE)," ")</f>
        <v xml:space="preserve"> </v>
      </c>
      <c r="N54" s="10" t="str">
        <f>IFERROR(VLOOKUP('ST 1 lentelė'!C54,'Projektu sutartys 20190605'!$A$3:$O$81,7,FALSE)," ")</f>
        <v xml:space="preserve"> </v>
      </c>
      <c r="O54" s="10" t="str">
        <f>IFERROR(VLOOKUP('ST 1 lentelė'!C54,'Projektu sutartys 20190605'!$A$3:$O$81,8,FALSE)," ")</f>
        <v xml:space="preserve"> </v>
      </c>
      <c r="P54" s="10" t="str">
        <f>IFERROR(VLOOKUP(C54,'mokejimai 20190605'!$A$1:$G$69,4,FALSE)," ")</f>
        <v xml:space="preserve"> </v>
      </c>
      <c r="Q54" s="10" t="str">
        <f>IFERROR(VLOOKUP(C54,'mokejimai 20190605'!$A$1:$G$69,5,FALSE)," ")</f>
        <v xml:space="preserve"> </v>
      </c>
      <c r="R54" s="10" t="str">
        <f>IFERROR(VLOOKUP($C54,'mokejimai 20190605'!$A$1:$G$69,6,FALSE)," ")</f>
        <v xml:space="preserve"> </v>
      </c>
      <c r="S54" s="10" t="str">
        <f>IFERROR(VLOOKUP($C54,'mokejimai 20190605'!$A$1:$G$69,7,FALSE)," ")</f>
        <v xml:space="preserve"> </v>
      </c>
      <c r="T54" s="10"/>
    </row>
    <row r="55" spans="1:20" x14ac:dyDescent="0.25">
      <c r="A55" s="239" t="str">
        <f>'Visi duomenys'!A55</f>
        <v>2.1.</v>
      </c>
      <c r="B55" s="239" t="str">
        <f>'Visi duomenys'!B55</f>
        <v/>
      </c>
      <c r="C55" s="239">
        <f>'Visi duomenys'!C55</f>
        <v>0</v>
      </c>
      <c r="D55" s="236" t="str">
        <f>'Visi duomenys'!D55</f>
        <v xml:space="preserve">Tikslas. Gerinti viešųjų sveikatos apsaugos, švietimo ir socialinių paslaugų teikimo kokybę, didinti jų prieinamumą gyventojams. </v>
      </c>
      <c r="E55" s="10">
        <f>'Visi duomenys'!E55</f>
        <v>0</v>
      </c>
      <c r="F55" s="10" t="str">
        <f>('Visi duomenys'!J55&amp;" "&amp;'Visi duomenys'!K55&amp;" "&amp;'Visi duomenys'!L55)</f>
        <v xml:space="preserve">  </v>
      </c>
      <c r="G55" s="10" t="str">
        <f>'Visi duomenys'!BI55</f>
        <v xml:space="preserve"> </v>
      </c>
      <c r="H55" s="322">
        <f>'Visi duomenys'!N55</f>
        <v>0</v>
      </c>
      <c r="I55" s="322">
        <f>'Visi duomenys'!S55</f>
        <v>0</v>
      </c>
      <c r="J55" s="322">
        <f>'Visi duomenys'!P55</f>
        <v>0</v>
      </c>
      <c r="K55" s="322">
        <f>'Visi duomenys'!O55+'Visi duomenys'!Q55+'Visi duomenys'!R55</f>
        <v>0</v>
      </c>
      <c r="L55" s="10" t="str">
        <f>IFERROR(VLOOKUP('ST 1 lentelė'!C55,'Projektu sutartys 20190605'!$A$3:$O$81,4,FALSE)," ")</f>
        <v xml:space="preserve"> </v>
      </c>
      <c r="M55" s="10" t="str">
        <f>IFERROR(VLOOKUP('ST 1 lentelė'!C55,'Projektu sutartys 20190605'!$A$3:$O$81,6,FALSE)," ")</f>
        <v xml:space="preserve"> </v>
      </c>
      <c r="N55" s="10" t="str">
        <f>IFERROR(VLOOKUP('ST 1 lentelė'!C55,'Projektu sutartys 20190605'!$A$3:$O$81,7,FALSE)," ")</f>
        <v xml:space="preserve"> </v>
      </c>
      <c r="O55" s="10" t="str">
        <f>IFERROR(VLOOKUP('ST 1 lentelė'!C55,'Projektu sutartys 20190605'!$A$3:$O$81,8,FALSE)," ")</f>
        <v xml:space="preserve"> </v>
      </c>
      <c r="P55" s="10" t="str">
        <f>IFERROR(VLOOKUP(C55,'mokejimai 20190605'!$A$1:$G$69,4,FALSE)," ")</f>
        <v xml:space="preserve"> </v>
      </c>
      <c r="Q55" s="10" t="str">
        <f>IFERROR(VLOOKUP(C55,'mokejimai 20190605'!$A$1:$G$69,5,FALSE)," ")</f>
        <v xml:space="preserve"> </v>
      </c>
      <c r="R55" s="10" t="str">
        <f>IFERROR(VLOOKUP($C55,'mokejimai 20190605'!$A$1:$G$69,6,FALSE)," ")</f>
        <v xml:space="preserve"> </v>
      </c>
      <c r="S55" s="10" t="str">
        <f>IFERROR(VLOOKUP($C55,'mokejimai 20190605'!$A$1:$G$69,7,FALSE)," ")</f>
        <v xml:space="preserve"> </v>
      </c>
      <c r="T55" s="10"/>
    </row>
    <row r="56" spans="1:20" x14ac:dyDescent="0.25">
      <c r="A56" s="239" t="str">
        <f>'Visi duomenys'!A56</f>
        <v>2.1.1.</v>
      </c>
      <c r="B56" s="239" t="str">
        <f>'Visi duomenys'!B56</f>
        <v/>
      </c>
      <c r="C56" s="239">
        <f>'Visi duomenys'!C56</f>
        <v>0</v>
      </c>
      <c r="D56" s="236" t="str">
        <f>'Visi duomenys'!D56</f>
        <v>Uždavinys. Padidinti bendrojo ugdymo, priešmokyklinio ir ikimokyklinio bei neformaliojo švietimo įstaigų tinklo efektyvumą, plėtoti vaikų ir jaunimo ugdymo galimybes ir prieinamumą.</v>
      </c>
      <c r="E56" s="10">
        <f>'Visi duomenys'!E56</f>
        <v>0</v>
      </c>
      <c r="F56" s="10" t="str">
        <f>('Visi duomenys'!J56&amp;" "&amp;'Visi duomenys'!K56&amp;" "&amp;'Visi duomenys'!L56)</f>
        <v xml:space="preserve">  </v>
      </c>
      <c r="G56" s="10" t="str">
        <f>'Visi duomenys'!BI56</f>
        <v xml:space="preserve"> </v>
      </c>
      <c r="H56" s="322">
        <f>'Visi duomenys'!N56</f>
        <v>0</v>
      </c>
      <c r="I56" s="322">
        <f>'Visi duomenys'!S56</f>
        <v>0</v>
      </c>
      <c r="J56" s="322">
        <f>'Visi duomenys'!P56</f>
        <v>0</v>
      </c>
      <c r="K56" s="322">
        <f>'Visi duomenys'!O56+'Visi duomenys'!Q56+'Visi duomenys'!R56</f>
        <v>0</v>
      </c>
      <c r="L56" s="10" t="str">
        <f>IFERROR(VLOOKUP('ST 1 lentelė'!C56,'Projektu sutartys 20190605'!$A$3:$O$81,4,FALSE)," ")</f>
        <v xml:space="preserve"> </v>
      </c>
      <c r="M56" s="10" t="str">
        <f>IFERROR(VLOOKUP('ST 1 lentelė'!C56,'Projektu sutartys 20190605'!$A$3:$O$81,6,FALSE)," ")</f>
        <v xml:space="preserve"> </v>
      </c>
      <c r="N56" s="10" t="str">
        <f>IFERROR(VLOOKUP('ST 1 lentelė'!C56,'Projektu sutartys 20190605'!$A$3:$O$81,7,FALSE)," ")</f>
        <v xml:space="preserve"> </v>
      </c>
      <c r="O56" s="10" t="str">
        <f>IFERROR(VLOOKUP('ST 1 lentelė'!C56,'Projektu sutartys 20190605'!$A$3:$O$81,8,FALSE)," ")</f>
        <v xml:space="preserve"> </v>
      </c>
      <c r="P56" s="10" t="str">
        <f>IFERROR(VLOOKUP(C56,'mokejimai 20190605'!$A$1:$G$69,4,FALSE)," ")</f>
        <v xml:space="preserve"> </v>
      </c>
      <c r="Q56" s="10" t="str">
        <f>IFERROR(VLOOKUP(C56,'mokejimai 20190605'!$A$1:$G$69,5,FALSE)," ")</f>
        <v xml:space="preserve"> </v>
      </c>
      <c r="R56" s="10" t="str">
        <f>IFERROR(VLOOKUP($C56,'mokejimai 20190605'!$A$1:$G$69,6,FALSE)," ")</f>
        <v xml:space="preserve"> </v>
      </c>
      <c r="S56" s="10" t="str">
        <f>IFERROR(VLOOKUP($C56,'mokejimai 20190605'!$A$1:$G$69,7,FALSE)," ")</f>
        <v xml:space="preserve"> </v>
      </c>
      <c r="T56" s="10"/>
    </row>
    <row r="57" spans="1:20" x14ac:dyDescent="0.25">
      <c r="A57" s="239" t="str">
        <f>'Visi duomenys'!A57</f>
        <v>2.1.1.1</v>
      </c>
      <c r="B57" s="239" t="str">
        <f>'Visi duomenys'!B57</f>
        <v/>
      </c>
      <c r="C57" s="239">
        <f>'Visi duomenys'!C57</f>
        <v>0</v>
      </c>
      <c r="D57" s="236" t="str">
        <f>'Visi duomenys'!D57</f>
        <v>Priemonė: Mokyklų tinklo efektyvumo didinimas „Modernizuoti bendrojo ugdymo įstaigas ir aprūpinti jas gamtos, technologijų, menų ir kitų mokslų laboratorijų įranga“</v>
      </c>
      <c r="E57" s="10">
        <f>'Visi duomenys'!E57</f>
        <v>0</v>
      </c>
      <c r="F57" s="10" t="str">
        <f>('Visi duomenys'!J57&amp;" "&amp;'Visi duomenys'!K57&amp;" "&amp;'Visi duomenys'!L57)</f>
        <v xml:space="preserve">  </v>
      </c>
      <c r="G57" s="10" t="str">
        <f>'Visi duomenys'!BI57</f>
        <v xml:space="preserve"> </v>
      </c>
      <c r="H57" s="322">
        <f>'Visi duomenys'!N57</f>
        <v>0</v>
      </c>
      <c r="I57" s="322">
        <f>'Visi duomenys'!S57</f>
        <v>0</v>
      </c>
      <c r="J57" s="322">
        <f>'Visi duomenys'!P57</f>
        <v>0</v>
      </c>
      <c r="K57" s="322">
        <f>'Visi duomenys'!O57+'Visi duomenys'!Q57+'Visi duomenys'!R57</f>
        <v>0</v>
      </c>
      <c r="L57" s="10" t="str">
        <f>IFERROR(VLOOKUP('ST 1 lentelė'!C57,'Projektu sutartys 20190605'!$A$3:$O$81,4,FALSE)," ")</f>
        <v xml:space="preserve"> </v>
      </c>
      <c r="M57" s="10" t="str">
        <f>IFERROR(VLOOKUP('ST 1 lentelė'!C57,'Projektu sutartys 20190605'!$A$3:$O$81,6,FALSE)," ")</f>
        <v xml:space="preserve"> </v>
      </c>
      <c r="N57" s="10" t="str">
        <f>IFERROR(VLOOKUP('ST 1 lentelė'!C57,'Projektu sutartys 20190605'!$A$3:$O$81,7,FALSE)," ")</f>
        <v xml:space="preserve"> </v>
      </c>
      <c r="O57" s="10" t="str">
        <f>IFERROR(VLOOKUP('ST 1 lentelė'!C57,'Projektu sutartys 20190605'!$A$3:$O$81,8,FALSE)," ")</f>
        <v xml:space="preserve"> </v>
      </c>
      <c r="P57" s="10" t="str">
        <f>IFERROR(VLOOKUP(C57,'mokejimai 20190605'!$A$1:$G$69,4,FALSE)," ")</f>
        <v xml:space="preserve"> </v>
      </c>
      <c r="Q57" s="10" t="str">
        <f>IFERROR(VLOOKUP(C57,'mokejimai 20190605'!$A$1:$G$69,5,FALSE)," ")</f>
        <v xml:space="preserve"> </v>
      </c>
      <c r="R57" s="10" t="str">
        <f>IFERROR(VLOOKUP($C57,'mokejimai 20190605'!$A$1:$G$69,6,FALSE)," ")</f>
        <v xml:space="preserve"> </v>
      </c>
      <c r="S57" s="10" t="str">
        <f>IFERROR(VLOOKUP($C57,'mokejimai 20190605'!$A$1:$G$69,7,FALSE)," ")</f>
        <v xml:space="preserve"> </v>
      </c>
      <c r="T57" s="10"/>
    </row>
    <row r="58" spans="1:20" x14ac:dyDescent="0.25">
      <c r="A58" s="12" t="str">
        <f>'Visi duomenys'!A58</f>
        <v>2.1.1.1.1</v>
      </c>
      <c r="B58" s="12" t="str">
        <f>'Visi duomenys'!B58</f>
        <v>R087724-220000-1169</v>
      </c>
      <c r="C58" s="12" t="str">
        <f>'Visi duomenys'!C58</f>
        <v>09.1.3-CPVA-R-724-71-0003</v>
      </c>
      <c r="D58" s="237" t="str">
        <f>'Visi duomenys'!D58</f>
        <v>Šilalės Simono Gaudėšiaus gimnazijos pastato dalies patalpų modernizavimas ir aprūpinimas įranga</v>
      </c>
      <c r="E58" s="12" t="str">
        <f>'Visi duomenys'!E58</f>
        <v>ŠRSA</v>
      </c>
      <c r="F58" s="12" t="str">
        <f>('Visi duomenys'!J58&amp;" "&amp;'Visi duomenys'!K58&amp;" "&amp;'Visi duomenys'!L58)</f>
        <v xml:space="preserve">  </v>
      </c>
      <c r="G58" s="12" t="str">
        <f>'Visi duomenys'!BI58</f>
        <v>Įgyvendinimas</v>
      </c>
      <c r="H58" s="312">
        <f>'Visi duomenys'!N58</f>
        <v>342134.69</v>
      </c>
      <c r="I58" s="312">
        <f>'Visi duomenys'!S58</f>
        <v>290814.46999999997</v>
      </c>
      <c r="J58" s="312">
        <f>'Visi duomenys'!P58</f>
        <v>25660.1</v>
      </c>
      <c r="K58" s="312">
        <f>'Visi duomenys'!O58+'Visi duomenys'!Q58+'Visi duomenys'!R58</f>
        <v>25660.12</v>
      </c>
      <c r="L58" s="12">
        <f>IFERROR(VLOOKUP('ST 1 lentelė'!C58,'Projektu sutartys 20190605'!$A$3:$O$81,4,FALSE)," ")</f>
        <v>348722.37</v>
      </c>
      <c r="M58" s="12">
        <f>IFERROR(VLOOKUP('ST 1 lentelė'!C58,'Projektu sutartys 20190605'!$A$3:$O$81,6,FALSE)," ")</f>
        <v>296414</v>
      </c>
      <c r="N58" s="12">
        <f>IFERROR(VLOOKUP('ST 1 lentelė'!C58,'Projektu sutartys 20190605'!$A$3:$O$81,7,FALSE)," ")</f>
        <v>26154.18</v>
      </c>
      <c r="O58" s="12">
        <f>IFERROR(VLOOKUP('ST 1 lentelė'!C58,'Projektu sutartys 20190605'!$A$3:$O$81,8,FALSE)," ")</f>
        <v>26154.19</v>
      </c>
      <c r="P58" s="12">
        <f>IFERROR(VLOOKUP(C58,'mokejimai 20190605'!$A$1:$G$69,4,FALSE)," ")</f>
        <v>248913.16</v>
      </c>
      <c r="Q58" s="12">
        <f>IFERROR(VLOOKUP(C58,'mokejimai 20190605'!$A$1:$G$69,5,FALSE)," ")</f>
        <v>211576.18</v>
      </c>
      <c r="R58" s="12">
        <f>IFERROR(VLOOKUP($C58,'mokejimai 20190605'!$A$1:$G$69,6,FALSE)," ")</f>
        <v>18668.490000000002</v>
      </c>
      <c r="S58" s="12">
        <f>IFERROR(VLOOKUP($C58,'mokejimai 20190605'!$A$1:$G$69,7,FALSE)," ")</f>
        <v>18668.490000000002</v>
      </c>
      <c r="T58" s="12"/>
    </row>
    <row r="59" spans="1:20" x14ac:dyDescent="0.25">
      <c r="A59" s="12" t="str">
        <f>'Visi duomenys'!A59</f>
        <v>2.1.1.1.2</v>
      </c>
      <c r="B59" s="12" t="str">
        <f>'Visi duomenys'!B59</f>
        <v>R087724-220000-1170</v>
      </c>
      <c r="C59" s="12" t="str">
        <f>'Visi duomenys'!C59</f>
        <v>09.1.3-CPVA-R-724-71-0001</v>
      </c>
      <c r="D59" s="237" t="str">
        <f>'Visi duomenys'!D59</f>
        <v>Mokyklų tinklo efektyvumo didinimas Pagėgių Algimanto Mackaus gimnazijoje</v>
      </c>
      <c r="E59" s="12" t="str">
        <f>'Visi duomenys'!E59</f>
        <v>PSA</v>
      </c>
      <c r="F59" s="12" t="str">
        <f>('Visi duomenys'!J59&amp;" "&amp;'Visi duomenys'!K59&amp;" "&amp;'Visi duomenys'!L59)</f>
        <v xml:space="preserve">  </v>
      </c>
      <c r="G59" s="12" t="str">
        <f>'Visi duomenys'!BI59</f>
        <v>Įgyvendinimas</v>
      </c>
      <c r="H59" s="312">
        <f>'Visi duomenys'!N59</f>
        <v>134057.62</v>
      </c>
      <c r="I59" s="312">
        <f>'Visi duomenys'!S59</f>
        <v>113948.98</v>
      </c>
      <c r="J59" s="312">
        <f>'Visi duomenys'!P59</f>
        <v>10054.32</v>
      </c>
      <c r="K59" s="312">
        <f>'Visi duomenys'!O59+'Visi duomenys'!Q59+'Visi duomenys'!R59</f>
        <v>10054.32</v>
      </c>
      <c r="L59" s="12">
        <f>IFERROR(VLOOKUP('ST 1 lentelė'!C59,'Projektu sutartys 20190605'!$A$3:$O$81,4,FALSE)," ")</f>
        <v>134057.64000000001</v>
      </c>
      <c r="M59" s="12">
        <f>IFERROR(VLOOKUP('ST 1 lentelė'!C59,'Projektu sutartys 20190605'!$A$3:$O$81,6,FALSE)," ")</f>
        <v>113949</v>
      </c>
      <c r="N59" s="12">
        <f>IFERROR(VLOOKUP('ST 1 lentelė'!C59,'Projektu sutartys 20190605'!$A$3:$O$81,7,FALSE)," ")</f>
        <v>10054.32</v>
      </c>
      <c r="O59" s="12">
        <f>IFERROR(VLOOKUP('ST 1 lentelė'!C59,'Projektu sutartys 20190605'!$A$3:$O$81,8,FALSE)," ")</f>
        <v>10054.32</v>
      </c>
      <c r="P59" s="12">
        <f>IFERROR(VLOOKUP(C59,'mokejimai 20190605'!$A$1:$G$69,4,FALSE)," ")</f>
        <v>78678.929999999993</v>
      </c>
      <c r="Q59" s="12">
        <f>IFERROR(VLOOKUP(C59,'mokejimai 20190605'!$A$1:$G$69,5,FALSE)," ")</f>
        <v>66877.09</v>
      </c>
      <c r="R59" s="12">
        <f>IFERROR(VLOOKUP($C59,'mokejimai 20190605'!$A$1:$G$69,6,FALSE)," ")</f>
        <v>5900.92</v>
      </c>
      <c r="S59" s="12">
        <f>IFERROR(VLOOKUP($C59,'mokejimai 20190605'!$A$1:$G$69,7,FALSE)," ")</f>
        <v>5900.92</v>
      </c>
      <c r="T59" s="12"/>
    </row>
    <row r="60" spans="1:20" x14ac:dyDescent="0.25">
      <c r="A60" s="12" t="str">
        <f>'Visi duomenys'!A60</f>
        <v>2.1.1.1.3</v>
      </c>
      <c r="B60" s="12" t="str">
        <f>'Visi duomenys'!B60</f>
        <v>R087724-220000-1171</v>
      </c>
      <c r="C60" s="12" t="str">
        <f>'Visi duomenys'!C60</f>
        <v>09.1.3-CPVA-R-724-71-0004</v>
      </c>
      <c r="D60" s="237" t="str">
        <f>'Visi duomenys'!D60</f>
        <v>Ikimokyklinio ir priešmokyklinio ugdymo patalpų įrengimas Eržvilko gimnazijoje</v>
      </c>
      <c r="E60" s="12" t="str">
        <f>'Visi duomenys'!E60</f>
        <v>JRSA</v>
      </c>
      <c r="F60" s="12" t="str">
        <f>('Visi duomenys'!J60&amp;" "&amp;'Visi duomenys'!K60&amp;" "&amp;'Visi duomenys'!L60)</f>
        <v xml:space="preserve">  </v>
      </c>
      <c r="G60" s="12" t="str">
        <f>'Visi duomenys'!BI60</f>
        <v>Įgyvendinimas</v>
      </c>
      <c r="H60" s="312">
        <f>'Visi duomenys'!N60</f>
        <v>349590.09</v>
      </c>
      <c r="I60" s="312">
        <f>'Visi duomenys'!S60</f>
        <v>297151.57</v>
      </c>
      <c r="J60" s="312">
        <f>'Visi duomenys'!P60</f>
        <v>26219.26</v>
      </c>
      <c r="K60" s="312">
        <f>'Visi duomenys'!O60+'Visi duomenys'!Q60+'Visi duomenys'!R60</f>
        <v>26219.26</v>
      </c>
      <c r="L60" s="12">
        <f>IFERROR(VLOOKUP('ST 1 lentelė'!C60,'Projektu sutartys 20190605'!$A$3:$O$81,4,FALSE)," ")</f>
        <v>349590.09</v>
      </c>
      <c r="M60" s="12">
        <f>IFERROR(VLOOKUP('ST 1 lentelė'!C60,'Projektu sutartys 20190605'!$A$3:$O$81,6,FALSE)," ")</f>
        <v>297151.57</v>
      </c>
      <c r="N60" s="12">
        <f>IFERROR(VLOOKUP('ST 1 lentelė'!C60,'Projektu sutartys 20190605'!$A$3:$O$81,7,FALSE)," ")</f>
        <v>26219.26</v>
      </c>
      <c r="O60" s="12">
        <f>IFERROR(VLOOKUP('ST 1 lentelė'!C60,'Projektu sutartys 20190605'!$A$3:$O$81,8,FALSE)," ")</f>
        <v>26219.26</v>
      </c>
      <c r="P60" s="12">
        <f>IFERROR(VLOOKUP(C60,'mokejimai 20190605'!$A$1:$G$69,4,FALSE)," ")</f>
        <v>51290.52</v>
      </c>
      <c r="Q60" s="12">
        <f>IFERROR(VLOOKUP(C60,'mokejimai 20190605'!$A$1:$G$69,5,FALSE)," ")</f>
        <v>43596.94</v>
      </c>
      <c r="R60" s="12">
        <f>IFERROR(VLOOKUP($C60,'mokejimai 20190605'!$A$1:$G$69,6,FALSE)," ")</f>
        <v>3846.79</v>
      </c>
      <c r="S60" s="12">
        <f>IFERROR(VLOOKUP($C60,'mokejimai 20190605'!$A$1:$G$69,7,FALSE)," ")</f>
        <v>3846.79</v>
      </c>
      <c r="T60" s="12"/>
    </row>
    <row r="61" spans="1:20" x14ac:dyDescent="0.25">
      <c r="A61" s="12" t="str">
        <f>'Visi duomenys'!A61</f>
        <v>2.1.1.1.4</v>
      </c>
      <c r="B61" s="12" t="str">
        <f>'Visi duomenys'!B61</f>
        <v>R087724-220000-1172</v>
      </c>
      <c r="C61" s="12" t="str">
        <f>'Visi duomenys'!C61</f>
        <v>09.1.3-CPVA-R-724-71-0002</v>
      </c>
      <c r="D61" s="237" t="str">
        <f>'Visi duomenys'!D61</f>
        <v>Tauragės Martyno Mažvydo progimnazijos modernizavimas</v>
      </c>
      <c r="E61" s="12" t="str">
        <f>'Visi duomenys'!E61</f>
        <v>TRSA</v>
      </c>
      <c r="F61" s="12" t="str">
        <f>('Visi duomenys'!J61&amp;" "&amp;'Visi duomenys'!K61&amp;" "&amp;'Visi duomenys'!L61)</f>
        <v xml:space="preserve">  </v>
      </c>
      <c r="G61" s="12" t="str">
        <f>'Visi duomenys'!BI61</f>
        <v>Įgyvendinimas</v>
      </c>
      <c r="H61" s="312">
        <f>'Visi duomenys'!N61</f>
        <v>739105.85</v>
      </c>
      <c r="I61" s="312">
        <f>'Visi duomenys'!S61</f>
        <v>628239.98</v>
      </c>
      <c r="J61" s="312">
        <f>'Visi duomenys'!P61</f>
        <v>55432.93</v>
      </c>
      <c r="K61" s="312">
        <f>'Visi duomenys'!O61+'Visi duomenys'!Q61+'Visi duomenys'!R61</f>
        <v>55432.94</v>
      </c>
      <c r="L61" s="12">
        <f>IFERROR(VLOOKUP('ST 1 lentelė'!C61,'Projektu sutartys 20190605'!$A$3:$O$81,4,FALSE)," ")</f>
        <v>544762.36</v>
      </c>
      <c r="M61" s="12">
        <f>IFERROR(VLOOKUP('ST 1 lentelė'!C61,'Projektu sutartys 20190605'!$A$3:$O$81,6,FALSE)," ")</f>
        <v>463048</v>
      </c>
      <c r="N61" s="12">
        <f>IFERROR(VLOOKUP('ST 1 lentelė'!C61,'Projektu sutartys 20190605'!$A$3:$O$81,7,FALSE)," ")</f>
        <v>40857.18</v>
      </c>
      <c r="O61" s="12">
        <f>IFERROR(VLOOKUP('ST 1 lentelė'!C61,'Projektu sutartys 20190605'!$A$3:$O$81,8,FALSE)," ")</f>
        <v>40857.18</v>
      </c>
      <c r="P61" s="12">
        <f>IFERROR(VLOOKUP(C61,'mokejimai 20190605'!$A$1:$G$69,4,FALSE)," ")</f>
        <v>232858.15</v>
      </c>
      <c r="Q61" s="12">
        <f>IFERROR(VLOOKUP(C61,'mokejimai 20190605'!$A$1:$G$69,5,FALSE)," ")</f>
        <v>197929.42</v>
      </c>
      <c r="R61" s="12">
        <f>IFERROR(VLOOKUP($C61,'mokejimai 20190605'!$A$1:$G$69,6,FALSE)," ")</f>
        <v>17464.36</v>
      </c>
      <c r="S61" s="12">
        <f>IFERROR(VLOOKUP($C61,'mokejimai 20190605'!$A$1:$G$69,7,FALSE)," ")</f>
        <v>17464.37</v>
      </c>
      <c r="T61" s="12"/>
    </row>
    <row r="62" spans="1:20" x14ac:dyDescent="0.25">
      <c r="A62" s="239" t="str">
        <f>'Visi duomenys'!A62</f>
        <v>2.1.1.2</v>
      </c>
      <c r="B62" s="239" t="str">
        <f>'Visi duomenys'!B62</f>
        <v/>
      </c>
      <c r="C62" s="239">
        <f>'Visi duomenys'!C62</f>
        <v>0</v>
      </c>
      <c r="D62" s="236" t="str">
        <f>'Visi duomenys'!D62</f>
        <v>Priemonė: Neformaliojo švietimo infrastruktūros tobulinimas „Plėtoti vaikų ir jauninimo neformaliojo ugdymo galimybes (ypač kaimo vietovėse)“</v>
      </c>
      <c r="E62" s="10">
        <f>'Visi duomenys'!E62</f>
        <v>0</v>
      </c>
      <c r="F62" s="10" t="str">
        <f>('Visi duomenys'!J62&amp;" "&amp;'Visi duomenys'!K62&amp;" "&amp;'Visi duomenys'!L62)</f>
        <v xml:space="preserve">  </v>
      </c>
      <c r="G62" s="10" t="str">
        <f>'Visi duomenys'!BI62</f>
        <v xml:space="preserve"> </v>
      </c>
      <c r="H62" s="322">
        <f>'Visi duomenys'!N62</f>
        <v>0</v>
      </c>
      <c r="I62" s="322">
        <f>'Visi duomenys'!S62</f>
        <v>0</v>
      </c>
      <c r="J62" s="322">
        <f>'Visi duomenys'!P62</f>
        <v>0</v>
      </c>
      <c r="K62" s="322">
        <f>'Visi duomenys'!O62+'Visi duomenys'!Q62+'Visi duomenys'!R62</f>
        <v>0</v>
      </c>
      <c r="L62" s="10" t="str">
        <f>IFERROR(VLOOKUP('ST 1 lentelė'!C62,'Projektu sutartys 20190605'!$A$3:$O$81,4,FALSE)," ")</f>
        <v xml:space="preserve"> </v>
      </c>
      <c r="M62" s="10" t="str">
        <f>IFERROR(VLOOKUP('ST 1 lentelė'!C62,'Projektu sutartys 20190605'!$A$3:$O$81,6,FALSE)," ")</f>
        <v xml:space="preserve"> </v>
      </c>
      <c r="N62" s="10" t="str">
        <f>IFERROR(VLOOKUP('ST 1 lentelė'!C62,'Projektu sutartys 20190605'!$A$3:$O$81,7,FALSE)," ")</f>
        <v xml:space="preserve"> </v>
      </c>
      <c r="O62" s="10" t="str">
        <f>IFERROR(VLOOKUP('ST 1 lentelė'!C62,'Projektu sutartys 20190605'!$A$3:$O$81,8,FALSE)," ")</f>
        <v xml:space="preserve"> </v>
      </c>
      <c r="P62" s="10" t="str">
        <f>IFERROR(VLOOKUP(C62,'mokejimai 20190605'!$A$1:$G$69,4,FALSE)," ")</f>
        <v xml:space="preserve"> </v>
      </c>
      <c r="Q62" s="10" t="str">
        <f>IFERROR(VLOOKUP(C62,'mokejimai 20190605'!$A$1:$G$69,5,FALSE)," ")</f>
        <v xml:space="preserve"> </v>
      </c>
      <c r="R62" s="10" t="str">
        <f>IFERROR(VLOOKUP($C62,'mokejimai 20190605'!$A$1:$G$69,6,FALSE)," ")</f>
        <v xml:space="preserve"> </v>
      </c>
      <c r="S62" s="10" t="str">
        <f>IFERROR(VLOOKUP($C62,'mokejimai 20190605'!$A$1:$G$69,7,FALSE)," ")</f>
        <v xml:space="preserve"> </v>
      </c>
      <c r="T62" s="10"/>
    </row>
    <row r="63" spans="1:20" x14ac:dyDescent="0.25">
      <c r="A63" s="12" t="str">
        <f>'Visi duomenys'!A63</f>
        <v>2.1.1.2.1</v>
      </c>
      <c r="B63" s="12" t="str">
        <f>'Visi duomenys'!B63</f>
        <v>R087725-240000-1174</v>
      </c>
      <c r="C63" s="12" t="str">
        <f>'Visi duomenys'!C63</f>
        <v>09.1.3-CPVA-R-725-71-0002</v>
      </c>
      <c r="D63" s="237" t="str">
        <f>'Visi duomenys'!D63</f>
        <v>Neformaliojo švietimo infrastruktūros tobulinimas Pagėgių meno ir sporto mokykloje</v>
      </c>
      <c r="E63" s="12" t="str">
        <f>'Visi duomenys'!E63</f>
        <v>PSA</v>
      </c>
      <c r="F63" s="12" t="str">
        <f>('Visi duomenys'!J63&amp;" "&amp;'Visi duomenys'!K63&amp;" "&amp;'Visi duomenys'!L63)</f>
        <v xml:space="preserve">  </v>
      </c>
      <c r="G63" s="12" t="str">
        <f>'Visi duomenys'!BI63</f>
        <v>Įgyvendinimas</v>
      </c>
      <c r="H63" s="312">
        <f>'Visi duomenys'!N63</f>
        <v>143989.53</v>
      </c>
      <c r="I63" s="312">
        <f>'Visi duomenys'!S63</f>
        <v>120335.33</v>
      </c>
      <c r="J63" s="312">
        <f>'Visi duomenys'!P63</f>
        <v>0</v>
      </c>
      <c r="K63" s="312">
        <f>'Visi duomenys'!O63+'Visi duomenys'!Q63+'Visi duomenys'!R63</f>
        <v>23654.2</v>
      </c>
      <c r="L63" s="12">
        <f>IFERROR(VLOOKUP('ST 1 lentelė'!C63,'Projektu sutartys 20190605'!$A$3:$O$81,4,FALSE)," ")</f>
        <v>148515.76</v>
      </c>
      <c r="M63" s="12">
        <f>IFERROR(VLOOKUP('ST 1 lentelė'!C63,'Projektu sutartys 20190605'!$A$3:$O$81,6,FALSE)," ")</f>
        <v>124118</v>
      </c>
      <c r="N63" s="12">
        <f>IFERROR(VLOOKUP('ST 1 lentelė'!C63,'Projektu sutartys 20190605'!$A$3:$O$81,7,FALSE)," ")</f>
        <v>0</v>
      </c>
      <c r="O63" s="12">
        <f>IFERROR(VLOOKUP('ST 1 lentelė'!C63,'Projektu sutartys 20190605'!$A$3:$O$81,8,FALSE)," ")</f>
        <v>24397.759999999998</v>
      </c>
      <c r="P63" s="12">
        <f>IFERROR(VLOOKUP(C63,'mokejimai 20190605'!$A$1:$G$69,4,FALSE)," ")</f>
        <v>126863.54</v>
      </c>
      <c r="Q63" s="12">
        <f>IFERROR(VLOOKUP(C63,'mokejimai 20190605'!$A$1:$G$69,5,FALSE)," ")</f>
        <v>106022.75</v>
      </c>
      <c r="R63" s="12">
        <f>IFERROR(VLOOKUP($C63,'mokejimai 20190605'!$A$1:$G$69,6,FALSE)," ")</f>
        <v>0</v>
      </c>
      <c r="S63" s="12">
        <f>IFERROR(VLOOKUP($C63,'mokejimai 20190605'!$A$1:$G$69,7,FALSE)," ")</f>
        <v>20840.79</v>
      </c>
      <c r="T63" s="12"/>
    </row>
    <row r="64" spans="1:20" x14ac:dyDescent="0.25">
      <c r="A64" s="12" t="str">
        <f>'Visi duomenys'!A64</f>
        <v>2.1.1.2.2</v>
      </c>
      <c r="B64" s="12" t="str">
        <f>'Visi duomenys'!B64</f>
        <v>R087725-240000-1175</v>
      </c>
      <c r="C64" s="12" t="str">
        <f>'Visi duomenys'!C64</f>
        <v>09.1.3-CPVA-R-725-71-0004</v>
      </c>
      <c r="D64" s="237" t="str">
        <f>'Visi duomenys'!D64</f>
        <v>Jurbarko Antano Sodeikos meno mokyklos atnaujinimas ir pritaikymas neformaliajam ugdymui</v>
      </c>
      <c r="E64" s="12" t="str">
        <f>'Visi duomenys'!E64</f>
        <v>JRSA</v>
      </c>
      <c r="F64" s="12" t="str">
        <f>('Visi duomenys'!J64&amp;" "&amp;'Visi duomenys'!K64&amp;" "&amp;'Visi duomenys'!L64)</f>
        <v xml:space="preserve">  </v>
      </c>
      <c r="G64" s="12" t="str">
        <f>'Visi duomenys'!BI64</f>
        <v>Įgyvendinimas</v>
      </c>
      <c r="H64" s="312">
        <f>'Visi duomenys'!N64</f>
        <v>179893.5</v>
      </c>
      <c r="I64" s="312">
        <f>'Visi duomenys'!S64</f>
        <v>152909.46</v>
      </c>
      <c r="J64" s="312">
        <f>'Visi duomenys'!P64</f>
        <v>0</v>
      </c>
      <c r="K64" s="312">
        <f>'Visi duomenys'!O64+'Visi duomenys'!Q64+'Visi duomenys'!R64</f>
        <v>26984.04</v>
      </c>
      <c r="L64" s="12">
        <f>IFERROR(VLOOKUP('ST 1 lentelė'!C64,'Projektu sutartys 20190605'!$A$3:$O$81,4,FALSE)," ")</f>
        <v>179893.5</v>
      </c>
      <c r="M64" s="12">
        <f>IFERROR(VLOOKUP('ST 1 lentelė'!C64,'Projektu sutartys 20190605'!$A$3:$O$81,6,FALSE)," ")</f>
        <v>152909.46</v>
      </c>
      <c r="N64" s="12">
        <f>IFERROR(VLOOKUP('ST 1 lentelė'!C64,'Projektu sutartys 20190605'!$A$3:$O$81,7,FALSE)," ")</f>
        <v>0</v>
      </c>
      <c r="O64" s="12">
        <f>IFERROR(VLOOKUP('ST 1 lentelė'!C64,'Projektu sutartys 20190605'!$A$3:$O$81,8,FALSE)," ")</f>
        <v>26984.04</v>
      </c>
      <c r="P64" s="12">
        <f>IFERROR(VLOOKUP(C64,'mokejimai 20190605'!$A$1:$G$69,4,FALSE)," ")</f>
        <v>125975.51</v>
      </c>
      <c r="Q64" s="12">
        <f>IFERROR(VLOOKUP(C64,'mokejimai 20190605'!$A$1:$G$69,5,FALSE)," ")</f>
        <v>107079.18</v>
      </c>
      <c r="R64" s="12">
        <f>IFERROR(VLOOKUP($C64,'mokejimai 20190605'!$A$1:$G$69,6,FALSE)," ")</f>
        <v>0</v>
      </c>
      <c r="S64" s="12">
        <f>IFERROR(VLOOKUP($C64,'mokejimai 20190605'!$A$1:$G$69,7,FALSE)," ")</f>
        <v>18896.330000000002</v>
      </c>
      <c r="T64" s="12"/>
    </row>
    <row r="65" spans="1:20" x14ac:dyDescent="0.25">
      <c r="A65" s="12" t="str">
        <f>'Visi duomenys'!A65</f>
        <v>2.1.1.2.3</v>
      </c>
      <c r="B65" s="12" t="str">
        <f>'Visi duomenys'!B65</f>
        <v>R087725-240000-1176</v>
      </c>
      <c r="C65" s="12" t="str">
        <f>'Visi duomenys'!C65</f>
        <v>09.1.3-CPVA-R-725-71-0005</v>
      </c>
      <c r="D65" s="237" t="str">
        <f>'Visi duomenys'!D65</f>
        <v>Vaikų ir jaunimo neformalaus ugdymosi galimybių plėtra Tauragės Moksleivių kūrybos centre</v>
      </c>
      <c r="E65" s="12" t="str">
        <f>'Visi duomenys'!E65</f>
        <v>TRSA</v>
      </c>
      <c r="F65" s="12" t="str">
        <f>('Visi duomenys'!J65&amp;" "&amp;'Visi duomenys'!K65&amp;" "&amp;'Visi duomenys'!L65)</f>
        <v xml:space="preserve">  </v>
      </c>
      <c r="G65" s="12" t="str">
        <f>'Visi duomenys'!BI65</f>
        <v>Įgyvendinimas</v>
      </c>
      <c r="H65" s="312">
        <f>'Visi duomenys'!N65</f>
        <v>324610.48</v>
      </c>
      <c r="I65" s="312">
        <f>'Visi duomenys'!S65</f>
        <v>217493.22</v>
      </c>
      <c r="J65" s="312">
        <f>'Visi duomenys'!P65</f>
        <v>0</v>
      </c>
      <c r="K65" s="312">
        <f>'Visi duomenys'!O65+'Visi duomenys'!Q65+'Visi duomenys'!R65</f>
        <v>107117.26</v>
      </c>
      <c r="L65" s="12">
        <f>IFERROR(VLOOKUP('ST 1 lentelė'!C65,'Projektu sutartys 20190605'!$A$3:$O$81,4,FALSE)," ")</f>
        <v>324610.48</v>
      </c>
      <c r="M65" s="12">
        <f>IFERROR(VLOOKUP('ST 1 lentelė'!C65,'Projektu sutartys 20190605'!$A$3:$O$81,6,FALSE)," ")</f>
        <v>212733</v>
      </c>
      <c r="N65" s="12">
        <f>IFERROR(VLOOKUP('ST 1 lentelė'!C65,'Projektu sutartys 20190605'!$A$3:$O$81,7,FALSE)," ")</f>
        <v>0</v>
      </c>
      <c r="O65" s="12">
        <f>IFERROR(VLOOKUP('ST 1 lentelė'!C65,'Projektu sutartys 20190605'!$A$3:$O$81,8,FALSE)," ")</f>
        <v>111877.48</v>
      </c>
      <c r="P65" s="12">
        <f>IFERROR(VLOOKUP(C65,'mokejimai 20190605'!$A$1:$G$69,4,FALSE)," ")</f>
        <v>66283.89</v>
      </c>
      <c r="Q65" s="12">
        <f>IFERROR(VLOOKUP(C65,'mokejimai 20190605'!$A$1:$G$69,5,FALSE)," ")</f>
        <v>43439.05</v>
      </c>
      <c r="R65" s="12">
        <f>IFERROR(VLOOKUP($C65,'mokejimai 20190605'!$A$1:$G$69,6,FALSE)," ")</f>
        <v>0</v>
      </c>
      <c r="S65" s="12">
        <f>IFERROR(VLOOKUP($C65,'mokejimai 20190605'!$A$1:$G$69,7,FALSE)," ")</f>
        <v>22844.84</v>
      </c>
      <c r="T65" s="12"/>
    </row>
    <row r="66" spans="1:20" ht="24" x14ac:dyDescent="0.25">
      <c r="A66" s="12" t="str">
        <f>'Visi duomenys'!A66</f>
        <v>2.1.1.2.4</v>
      </c>
      <c r="B66" s="12" t="str">
        <f>'Visi duomenys'!B66</f>
        <v>R087725-240000-1177</v>
      </c>
      <c r="C66" s="12" t="str">
        <f>'Visi duomenys'!C66</f>
        <v>09.1.3-CPVA-R-725-71-0001</v>
      </c>
      <c r="D66" s="237" t="str">
        <f>'Visi duomenys'!D66</f>
        <v>Šilalės meno mokyklos infrastruktūros tobulinimas plėtojant vaikų ir jaunimo neformaliojo ugdymo galimybes</v>
      </c>
      <c r="E66" s="12" t="str">
        <f>'Visi duomenys'!E66</f>
        <v>Šilalės meno mokykla</v>
      </c>
      <c r="F66" s="12" t="str">
        <f>('Visi duomenys'!J66&amp;" "&amp;'Visi duomenys'!K66&amp;" "&amp;'Visi duomenys'!L66)</f>
        <v xml:space="preserve">  </v>
      </c>
      <c r="G66" s="12" t="str">
        <f>'Visi duomenys'!BI66</f>
        <v>Įgyvendinimas</v>
      </c>
      <c r="H66" s="312">
        <f>'Visi duomenys'!N66</f>
        <v>92842.82</v>
      </c>
      <c r="I66" s="312">
        <f>'Visi duomenys'!S66</f>
        <v>64410.99</v>
      </c>
      <c r="J66" s="312">
        <f>'Visi duomenys'!P66</f>
        <v>0</v>
      </c>
      <c r="K66" s="312">
        <f>'Visi duomenys'!O66+'Visi duomenys'!Q66+'Visi duomenys'!R66</f>
        <v>28431.83</v>
      </c>
      <c r="L66" s="12">
        <f>IFERROR(VLOOKUP('ST 1 lentelė'!C66,'Projektu sutartys 20190605'!$A$3:$O$81,4,FALSE)," ")</f>
        <v>92842.82</v>
      </c>
      <c r="M66" s="12">
        <f>IFERROR(VLOOKUP('ST 1 lentelė'!C66,'Projektu sutartys 20190605'!$A$3:$O$81,6,FALSE)," ")</f>
        <v>64411</v>
      </c>
      <c r="N66" s="12">
        <f>IFERROR(VLOOKUP('ST 1 lentelė'!C66,'Projektu sutartys 20190605'!$A$3:$O$81,7,FALSE)," ")</f>
        <v>0</v>
      </c>
      <c r="O66" s="12">
        <f>IFERROR(VLOOKUP('ST 1 lentelė'!C66,'Projektu sutartys 20190605'!$A$3:$O$81,8,FALSE)," ")</f>
        <v>28431.82</v>
      </c>
      <c r="P66" s="12">
        <f>IFERROR(VLOOKUP(C66,'mokejimai 20190605'!$A$1:$G$69,4,FALSE)," ")</f>
        <v>83141.210000000006</v>
      </c>
      <c r="Q66" s="12">
        <f>IFERROR(VLOOKUP(C66,'mokejimai 20190605'!$A$1:$G$69,5,FALSE)," ")</f>
        <v>57680.38</v>
      </c>
      <c r="R66" s="12">
        <f>IFERROR(VLOOKUP($C66,'mokejimai 20190605'!$A$1:$G$69,6,FALSE)," ")</f>
        <v>0</v>
      </c>
      <c r="S66" s="12">
        <f>IFERROR(VLOOKUP($C66,'mokejimai 20190605'!$A$1:$G$69,7,FALSE)," ")</f>
        <v>25460.83</v>
      </c>
      <c r="T66" s="12"/>
    </row>
    <row r="67" spans="1:20" x14ac:dyDescent="0.25">
      <c r="A67" s="239" t="str">
        <f>'Visi duomenys'!A67</f>
        <v>2.1.1.3</v>
      </c>
      <c r="B67" s="239" t="str">
        <f>'Visi duomenys'!B67</f>
        <v/>
      </c>
      <c r="C67" s="239">
        <f>'Visi duomenys'!C67</f>
        <v>0</v>
      </c>
      <c r="D67" s="236" t="str">
        <f>'Visi duomenys'!D67</f>
        <v>Priemonė: Ikimokyklinio ir priešmokyklinio ugdymo prieinamumo didinimas</v>
      </c>
      <c r="E67" s="10">
        <f>'Visi duomenys'!E67</f>
        <v>0</v>
      </c>
      <c r="F67" s="10" t="str">
        <f>('Visi duomenys'!J67&amp;" "&amp;'Visi duomenys'!K67&amp;" "&amp;'Visi duomenys'!L67)</f>
        <v xml:space="preserve">  </v>
      </c>
      <c r="G67" s="10" t="str">
        <f>'Visi duomenys'!BI67</f>
        <v xml:space="preserve"> </v>
      </c>
      <c r="H67" s="322">
        <f>'Visi duomenys'!N67</f>
        <v>0</v>
      </c>
      <c r="I67" s="322">
        <f>'Visi duomenys'!S67</f>
        <v>0</v>
      </c>
      <c r="J67" s="322">
        <f>'Visi duomenys'!P67</f>
        <v>0</v>
      </c>
      <c r="K67" s="322">
        <f>'Visi duomenys'!O67+'Visi duomenys'!Q67+'Visi duomenys'!R67</f>
        <v>0</v>
      </c>
      <c r="L67" s="10" t="str">
        <f>IFERROR(VLOOKUP('ST 1 lentelė'!C67,'Projektu sutartys 20190605'!$A$3:$O$81,4,FALSE)," ")</f>
        <v xml:space="preserve"> </v>
      </c>
      <c r="M67" s="10" t="str">
        <f>IFERROR(VLOOKUP('ST 1 lentelė'!C67,'Projektu sutartys 20190605'!$A$3:$O$81,6,FALSE)," ")</f>
        <v xml:space="preserve"> </v>
      </c>
      <c r="N67" s="10" t="str">
        <f>IFERROR(VLOOKUP('ST 1 lentelė'!C67,'Projektu sutartys 20190605'!$A$3:$O$81,7,FALSE)," ")</f>
        <v xml:space="preserve"> </v>
      </c>
      <c r="O67" s="10" t="str">
        <f>IFERROR(VLOOKUP('ST 1 lentelė'!C67,'Projektu sutartys 20190605'!$A$3:$O$81,8,FALSE)," ")</f>
        <v xml:space="preserve"> </v>
      </c>
      <c r="P67" s="10" t="str">
        <f>IFERROR(VLOOKUP(C67,'mokejimai 20190605'!$A$1:$G$69,4,FALSE)," ")</f>
        <v xml:space="preserve"> </v>
      </c>
      <c r="Q67" s="10" t="str">
        <f>IFERROR(VLOOKUP(C67,'mokejimai 20190605'!$A$1:$G$69,5,FALSE)," ")</f>
        <v xml:space="preserve"> </v>
      </c>
      <c r="R67" s="10" t="str">
        <f>IFERROR(VLOOKUP($C67,'mokejimai 20190605'!$A$1:$G$69,6,FALSE)," ")</f>
        <v xml:space="preserve"> </v>
      </c>
      <c r="S67" s="10" t="str">
        <f>IFERROR(VLOOKUP($C67,'mokejimai 20190605'!$A$1:$G$69,7,FALSE)," ")</f>
        <v xml:space="preserve"> </v>
      </c>
      <c r="T67" s="10"/>
    </row>
    <row r="68" spans="1:20" x14ac:dyDescent="0.25">
      <c r="A68" s="12" t="str">
        <f>'Visi duomenys'!A68</f>
        <v>2.1.1.3.1</v>
      </c>
      <c r="B68" s="12" t="str">
        <f>'Visi duomenys'!B68</f>
        <v>R087705-230000-1179</v>
      </c>
      <c r="C68" s="12" t="str">
        <f>'Visi duomenys'!C68</f>
        <v>09.1.3-CPVA-R-705-71-0002</v>
      </c>
      <c r="D68" s="237" t="str">
        <f>'Visi duomenys'!D68</f>
        <v>Ikimokyklinio ugdymo prieinamumo didinimas Šilalės mieste</v>
      </c>
      <c r="E68" s="12" t="str">
        <f>'Visi duomenys'!E68</f>
        <v>ŠRSA</v>
      </c>
      <c r="F68" s="12" t="str">
        <f>('Visi duomenys'!J68&amp;" "&amp;'Visi duomenys'!K68&amp;" "&amp;'Visi duomenys'!L68)</f>
        <v xml:space="preserve">  </v>
      </c>
      <c r="G68" s="12" t="str">
        <f>'Visi duomenys'!BI68</f>
        <v>Įgyvendinimas</v>
      </c>
      <c r="H68" s="312">
        <f>'Visi duomenys'!N68</f>
        <v>725656.21</v>
      </c>
      <c r="I68" s="312">
        <f>'Visi duomenys'!S68</f>
        <v>364671</v>
      </c>
      <c r="J68" s="312">
        <f>'Visi duomenys'!P68</f>
        <v>32176.85</v>
      </c>
      <c r="K68" s="312">
        <f>'Visi duomenys'!O68+'Visi duomenys'!Q68+'Visi duomenys'!R68</f>
        <v>328808.36</v>
      </c>
      <c r="L68" s="12">
        <f>IFERROR(VLOOKUP('ST 1 lentelė'!C68,'Projektu sutartys 20190605'!$A$3:$O$81,4,FALSE)," ")</f>
        <v>725656.21</v>
      </c>
      <c r="M68" s="12">
        <f>IFERROR(VLOOKUP('ST 1 lentelė'!C68,'Projektu sutartys 20190605'!$A$3:$O$81,6,FALSE)," ")</f>
        <v>235427</v>
      </c>
      <c r="N68" s="12">
        <f>IFERROR(VLOOKUP('ST 1 lentelė'!C68,'Projektu sutartys 20190605'!$A$3:$O$81,7,FALSE)," ")</f>
        <v>20772.97</v>
      </c>
      <c r="O68" s="12">
        <f>IFERROR(VLOOKUP('ST 1 lentelė'!C68,'Projektu sutartys 20190605'!$A$3:$O$81,8,FALSE)," ")</f>
        <v>469456.24</v>
      </c>
      <c r="P68" s="12">
        <f>IFERROR(VLOOKUP(C68,'mokejimai 20190605'!$A$1:$G$69,4,FALSE)," ")</f>
        <v>442606.98</v>
      </c>
      <c r="Q68" s="12">
        <f>IFERROR(VLOOKUP(C68,'mokejimai 20190605'!$A$1:$G$69,5,FALSE)," ")</f>
        <v>143596.42000000001</v>
      </c>
      <c r="R68" s="12">
        <f>IFERROR(VLOOKUP($C68,'mokejimai 20190605'!$A$1:$G$69,6,FALSE)," ")</f>
        <v>12670.27</v>
      </c>
      <c r="S68" s="12">
        <f>IFERROR(VLOOKUP($C68,'mokejimai 20190605'!$A$1:$G$69,7,FALSE)," ")</f>
        <v>286340.28999999998</v>
      </c>
      <c r="T68" s="12"/>
    </row>
    <row r="69" spans="1:20" x14ac:dyDescent="0.25">
      <c r="A69" s="12" t="str">
        <f>'Visi duomenys'!A69</f>
        <v>2.1.1.3.2</v>
      </c>
      <c r="B69" s="12" t="str">
        <f>'Visi duomenys'!B69</f>
        <v>R087705-230000-1180</v>
      </c>
      <c r="C69" s="12" t="str">
        <f>'Visi duomenys'!C69</f>
        <v>09.1.3-CPVA-R-705-71-0003</v>
      </c>
      <c r="D69" s="237" t="str">
        <f>'Visi duomenys'!D69</f>
        <v>Ikimokyklinio ir priešmokyklinio ugdymo prieinamumo didinimas Rotulių lopšelyje-darželyje</v>
      </c>
      <c r="E69" s="12" t="str">
        <f>'Visi duomenys'!E69</f>
        <v>JRSA</v>
      </c>
      <c r="F69" s="12" t="str">
        <f>('Visi duomenys'!J69&amp;" "&amp;'Visi duomenys'!K69&amp;" "&amp;'Visi duomenys'!L69)</f>
        <v xml:space="preserve">  </v>
      </c>
      <c r="G69" s="12" t="str">
        <f>'Visi duomenys'!BI69</f>
        <v>Įgyvendinimas</v>
      </c>
      <c r="H69" s="312">
        <f>'Visi duomenys'!N69</f>
        <v>226080</v>
      </c>
      <c r="I69" s="312">
        <f>'Visi duomenys'!S69</f>
        <v>192168</v>
      </c>
      <c r="J69" s="312">
        <f>'Visi duomenys'!P69</f>
        <v>16956</v>
      </c>
      <c r="K69" s="312">
        <f>'Visi duomenys'!O69+'Visi duomenys'!Q69+'Visi duomenys'!R69</f>
        <v>16956</v>
      </c>
      <c r="L69" s="12">
        <f>IFERROR(VLOOKUP('ST 1 lentelė'!C69,'Projektu sutartys 20190605'!$A$3:$O$81,4,FALSE)," ")</f>
        <v>258030.9</v>
      </c>
      <c r="M69" s="12">
        <f>IFERROR(VLOOKUP('ST 1 lentelė'!C69,'Projektu sutartys 20190605'!$A$3:$O$81,6,FALSE)," ")</f>
        <v>192168</v>
      </c>
      <c r="N69" s="12">
        <f>IFERROR(VLOOKUP('ST 1 lentelė'!C69,'Projektu sutartys 20190605'!$A$3:$O$81,7,FALSE)," ")</f>
        <v>16956</v>
      </c>
      <c r="O69" s="12">
        <f>IFERROR(VLOOKUP('ST 1 lentelė'!C69,'Projektu sutartys 20190605'!$A$3:$O$81,8,FALSE)," ")</f>
        <v>48906.9</v>
      </c>
      <c r="P69" s="12">
        <f>IFERROR(VLOOKUP(C69,'mokejimai 20190605'!$A$1:$G$69,4,FALSE)," ")</f>
        <v>141664.34</v>
      </c>
      <c r="Q69" s="12">
        <f>IFERROR(VLOOKUP(C69,'mokejimai 20190605'!$A$1:$G$69,5,FALSE)," ")</f>
        <v>105504.24</v>
      </c>
      <c r="R69" s="12">
        <f>IFERROR(VLOOKUP($C69,'mokejimai 20190605'!$A$1:$G$69,6,FALSE)," ")</f>
        <v>9309.2000000000007</v>
      </c>
      <c r="S69" s="12">
        <f>IFERROR(VLOOKUP($C69,'mokejimai 20190605'!$A$1:$G$69,7,FALSE)," ")</f>
        <v>26850.9</v>
      </c>
      <c r="T69" s="12"/>
    </row>
    <row r="70" spans="1:20" x14ac:dyDescent="0.25">
      <c r="A70" s="12" t="str">
        <f>'Visi duomenys'!A70</f>
        <v>2.1.1.3.3</v>
      </c>
      <c r="B70" s="12" t="str">
        <f>'Visi duomenys'!B70</f>
        <v>R087705-230000-1181</v>
      </c>
      <c r="C70" s="12" t="str">
        <f>'Visi duomenys'!C70</f>
        <v>09.1.3-CPVA-R-705-71-0001</v>
      </c>
      <c r="D70" s="237" t="str">
        <f>'Visi duomenys'!D70</f>
        <v>Ikimokyklinio ir priešmokyklinio ugdymo prieinamumo didinimas, modernizuojant Tauragės vaikų reabilitacijos centro-mokyklos „Pušelė“ ugdymo aplinką</v>
      </c>
      <c r="E70" s="12" t="str">
        <f>'Visi duomenys'!E70</f>
        <v>TRSA</v>
      </c>
      <c r="F70" s="12" t="str">
        <f>('Visi duomenys'!J70&amp;" "&amp;'Visi duomenys'!K70&amp;" "&amp;'Visi duomenys'!L70)</f>
        <v xml:space="preserve">  </v>
      </c>
      <c r="G70" s="12" t="str">
        <f>'Visi duomenys'!BI70</f>
        <v>Įgyvendinimas</v>
      </c>
      <c r="H70" s="312">
        <f>'Visi duomenys'!N70</f>
        <v>312531.76470588235</v>
      </c>
      <c r="I70" s="312">
        <f>'Visi duomenys'!S70</f>
        <v>265652</v>
      </c>
      <c r="J70" s="312">
        <f>'Visi duomenys'!P70</f>
        <v>23439.882352941175</v>
      </c>
      <c r="K70" s="312">
        <f>'Visi duomenys'!O70+'Visi duomenys'!Q70+'Visi duomenys'!R70</f>
        <v>23439.882352941175</v>
      </c>
      <c r="L70" s="12">
        <f>IFERROR(VLOOKUP('ST 1 lentelė'!C70,'Projektu sutartys 20190605'!$A$3:$O$81,4,FALSE)," ")</f>
        <v>312531.76</v>
      </c>
      <c r="M70" s="12">
        <f>IFERROR(VLOOKUP('ST 1 lentelė'!C70,'Projektu sutartys 20190605'!$A$3:$O$81,6,FALSE)," ")</f>
        <v>265652</v>
      </c>
      <c r="N70" s="12">
        <f>IFERROR(VLOOKUP('ST 1 lentelė'!C70,'Projektu sutartys 20190605'!$A$3:$O$81,7,FALSE)," ")</f>
        <v>23439.87</v>
      </c>
      <c r="O70" s="12">
        <f>IFERROR(VLOOKUP('ST 1 lentelė'!C70,'Projektu sutartys 20190605'!$A$3:$O$81,8,FALSE)," ")</f>
        <v>23439.89</v>
      </c>
      <c r="P70" s="12">
        <f>IFERROR(VLOOKUP(C70,'mokejimai 20190605'!$A$1:$G$69,4,FALSE)," ")</f>
        <v>78080.63</v>
      </c>
      <c r="Q70" s="12">
        <f>IFERROR(VLOOKUP(C70,'mokejimai 20190605'!$A$1:$G$69,5,FALSE)," ")</f>
        <v>66368.539999999994</v>
      </c>
      <c r="R70" s="12">
        <f>IFERROR(VLOOKUP($C70,'mokejimai 20190605'!$A$1:$G$69,6,FALSE)," ")</f>
        <v>5856.04</v>
      </c>
      <c r="S70" s="12">
        <f>IFERROR(VLOOKUP($C70,'mokejimai 20190605'!$A$1:$G$69,7,FALSE)," ")</f>
        <v>5856.05</v>
      </c>
      <c r="T70" s="12"/>
    </row>
    <row r="71" spans="1:20" x14ac:dyDescent="0.25">
      <c r="A71" s="239" t="str">
        <f>'Visi duomenys'!A71</f>
        <v>2.1.2.</v>
      </c>
      <c r="B71" s="239" t="str">
        <f>'Visi duomenys'!B71</f>
        <v/>
      </c>
      <c r="C71" s="239">
        <f>'Visi duomenys'!C71</f>
        <v>0</v>
      </c>
      <c r="D71" s="236" t="str">
        <f>'Visi duomenys'!D71</f>
        <v>Uždavinys. Gerinti sveikatos priežiūros įstaigų infrastruktūrą, kelti paslaugų kokybę ir jų prieinamumą (ypač tikslinėms grupėms), diegti sveiko senėjimo procesą regione.</v>
      </c>
      <c r="E71" s="10">
        <f>'Visi duomenys'!E71</f>
        <v>0</v>
      </c>
      <c r="F71" s="10" t="str">
        <f>('Visi duomenys'!J71&amp;" "&amp;'Visi duomenys'!K71&amp;" "&amp;'Visi duomenys'!L71)</f>
        <v xml:space="preserve">  </v>
      </c>
      <c r="G71" s="10" t="str">
        <f>'Visi duomenys'!BI71</f>
        <v xml:space="preserve"> </v>
      </c>
      <c r="H71" s="322">
        <f>'Visi duomenys'!N71</f>
        <v>0</v>
      </c>
      <c r="I71" s="322">
        <f>'Visi duomenys'!S71</f>
        <v>0</v>
      </c>
      <c r="J71" s="322">
        <f>'Visi duomenys'!P71</f>
        <v>0</v>
      </c>
      <c r="K71" s="322">
        <f>'Visi duomenys'!O71+'Visi duomenys'!Q71+'Visi duomenys'!R71</f>
        <v>0</v>
      </c>
      <c r="L71" s="10" t="str">
        <f>IFERROR(VLOOKUP('ST 1 lentelė'!C71,'Projektu sutartys 20190605'!$A$3:$O$81,4,FALSE)," ")</f>
        <v xml:space="preserve"> </v>
      </c>
      <c r="M71" s="10" t="str">
        <f>IFERROR(VLOOKUP('ST 1 lentelė'!C71,'Projektu sutartys 20190605'!$A$3:$O$81,6,FALSE)," ")</f>
        <v xml:space="preserve"> </v>
      </c>
      <c r="N71" s="10" t="str">
        <f>IFERROR(VLOOKUP('ST 1 lentelė'!C71,'Projektu sutartys 20190605'!$A$3:$O$81,7,FALSE)," ")</f>
        <v xml:space="preserve"> </v>
      </c>
      <c r="O71" s="10" t="str">
        <f>IFERROR(VLOOKUP('ST 1 lentelė'!C71,'Projektu sutartys 20190605'!$A$3:$O$81,8,FALSE)," ")</f>
        <v xml:space="preserve"> </v>
      </c>
      <c r="P71" s="10" t="str">
        <f>IFERROR(VLOOKUP(C71,'mokejimai 20190605'!$A$1:$G$69,4,FALSE)," ")</f>
        <v xml:space="preserve"> </v>
      </c>
      <c r="Q71" s="10" t="str">
        <f>IFERROR(VLOOKUP(C71,'mokejimai 20190605'!$A$1:$G$69,5,FALSE)," ")</f>
        <v xml:space="preserve"> </v>
      </c>
      <c r="R71" s="10" t="str">
        <f>IFERROR(VLOOKUP($C71,'mokejimai 20190605'!$A$1:$G$69,6,FALSE)," ")</f>
        <v xml:space="preserve"> </v>
      </c>
      <c r="S71" s="10" t="str">
        <f>IFERROR(VLOOKUP($C71,'mokejimai 20190605'!$A$1:$G$69,7,FALSE)," ")</f>
        <v xml:space="preserve"> </v>
      </c>
      <c r="T71" s="10"/>
    </row>
    <row r="72" spans="1:20" x14ac:dyDescent="0.25">
      <c r="A72" s="239" t="str">
        <f>'Visi duomenys'!A72</f>
        <v>2.1.2.1</v>
      </c>
      <c r="B72" s="239" t="str">
        <f>'Visi duomenys'!B72</f>
        <v/>
      </c>
      <c r="C72" s="239">
        <f>'Visi duomenys'!C72</f>
        <v>0</v>
      </c>
      <c r="D72" s="236" t="str">
        <f>'Visi duomenys'!D72</f>
        <v>Priemonė: Sveikos gyvensenos skatinimas Tauragės regione</v>
      </c>
      <c r="E72" s="10">
        <f>'Visi duomenys'!E72</f>
        <v>0</v>
      </c>
      <c r="F72" s="10" t="str">
        <f>('Visi duomenys'!J72&amp;" "&amp;'Visi duomenys'!K72&amp;" "&amp;'Visi duomenys'!L72)</f>
        <v xml:space="preserve">  </v>
      </c>
      <c r="G72" s="10" t="str">
        <f>'Visi duomenys'!BI72</f>
        <v xml:space="preserve"> </v>
      </c>
      <c r="H72" s="322">
        <f>'Visi duomenys'!N72</f>
        <v>0</v>
      </c>
      <c r="I72" s="322">
        <f>'Visi duomenys'!S72</f>
        <v>0</v>
      </c>
      <c r="J72" s="322">
        <f>'Visi duomenys'!P72</f>
        <v>0</v>
      </c>
      <c r="K72" s="322">
        <f>'Visi duomenys'!O72+'Visi duomenys'!Q72+'Visi duomenys'!R72</f>
        <v>0</v>
      </c>
      <c r="L72" s="10" t="str">
        <f>IFERROR(VLOOKUP('ST 1 lentelė'!C72,'Projektu sutartys 20190605'!$A$3:$O$81,4,FALSE)," ")</f>
        <v xml:space="preserve"> </v>
      </c>
      <c r="M72" s="10" t="str">
        <f>IFERROR(VLOOKUP('ST 1 lentelė'!C72,'Projektu sutartys 20190605'!$A$3:$O$81,6,FALSE)," ")</f>
        <v xml:space="preserve"> </v>
      </c>
      <c r="N72" s="10" t="str">
        <f>IFERROR(VLOOKUP('ST 1 lentelė'!C72,'Projektu sutartys 20190605'!$A$3:$O$81,7,FALSE)," ")</f>
        <v xml:space="preserve"> </v>
      </c>
      <c r="O72" s="10" t="str">
        <f>IFERROR(VLOOKUP('ST 1 lentelė'!C72,'Projektu sutartys 20190605'!$A$3:$O$81,8,FALSE)," ")</f>
        <v xml:space="preserve"> </v>
      </c>
      <c r="P72" s="10" t="str">
        <f>IFERROR(VLOOKUP(C72,'mokejimai 20190605'!$A$1:$G$69,4,FALSE)," ")</f>
        <v xml:space="preserve"> </v>
      </c>
      <c r="Q72" s="10" t="str">
        <f>IFERROR(VLOOKUP(C72,'mokejimai 20190605'!$A$1:$G$69,5,FALSE)," ")</f>
        <v xml:space="preserve"> </v>
      </c>
      <c r="R72" s="10" t="str">
        <f>IFERROR(VLOOKUP($C72,'mokejimai 20190605'!$A$1:$G$69,6,FALSE)," ")</f>
        <v xml:space="preserve"> </v>
      </c>
      <c r="S72" s="10" t="str">
        <f>IFERROR(VLOOKUP($C72,'mokejimai 20190605'!$A$1:$G$69,7,FALSE)," ")</f>
        <v xml:space="preserve"> </v>
      </c>
      <c r="T72" s="10"/>
    </row>
    <row r="73" spans="1:20" x14ac:dyDescent="0.25">
      <c r="A73" s="12" t="str">
        <f>'Visi duomenys'!A73</f>
        <v>2.1.2.1.1</v>
      </c>
      <c r="B73" s="12" t="str">
        <f>'Visi duomenys'!B73</f>
        <v>R086630-470000-1184</v>
      </c>
      <c r="C73" s="12" t="str">
        <f>'Visi duomenys'!C73</f>
        <v>08.4.2-ESFA-R-630-71-0004</v>
      </c>
      <c r="D73" s="237" t="str">
        <f>'Visi duomenys'!D73</f>
        <v>Sveikos gyvensenos skatinimas Pagėgių savivaldybėje</v>
      </c>
      <c r="E73" s="12" t="str">
        <f>'Visi duomenys'!E73</f>
        <v>PSA</v>
      </c>
      <c r="F73" s="12" t="str">
        <f>('Visi duomenys'!J73&amp;" "&amp;'Visi duomenys'!K73&amp;" "&amp;'Visi duomenys'!L73)</f>
        <v xml:space="preserve">  </v>
      </c>
      <c r="G73" s="12" t="str">
        <f>'Visi duomenys'!BI73</f>
        <v>Įgyvendinimas</v>
      </c>
      <c r="H73" s="312">
        <f>'Visi duomenys'!N73</f>
        <v>46877.647058823532</v>
      </c>
      <c r="I73" s="312">
        <f>'Visi duomenys'!S73</f>
        <v>39846</v>
      </c>
      <c r="J73" s="312">
        <f>'Visi duomenys'!P73</f>
        <v>3515.8235294117649</v>
      </c>
      <c r="K73" s="312">
        <f>'Visi duomenys'!O73+'Visi duomenys'!Q73+'Visi duomenys'!R73</f>
        <v>3515.8235294117649</v>
      </c>
      <c r="L73" s="12">
        <f>IFERROR(VLOOKUP('ST 1 lentelė'!C73,'Projektu sutartys 20190605'!$A$3:$O$81,4,FALSE)," ")</f>
        <v>46877.65</v>
      </c>
      <c r="M73" s="12">
        <f>IFERROR(VLOOKUP('ST 1 lentelė'!C73,'Projektu sutartys 20190605'!$A$3:$O$81,6,FALSE)," ")</f>
        <v>39846</v>
      </c>
      <c r="N73" s="12">
        <f>IFERROR(VLOOKUP('ST 1 lentelė'!C73,'Projektu sutartys 20190605'!$A$3:$O$81,7,FALSE)," ")</f>
        <v>3515.82</v>
      </c>
      <c r="O73" s="12">
        <f>IFERROR(VLOOKUP('ST 1 lentelė'!C73,'Projektu sutartys 20190605'!$A$3:$O$81,8,FALSE)," ")</f>
        <v>3515.83</v>
      </c>
      <c r="P73" s="12">
        <f>IFERROR(VLOOKUP(C73,'mokejimai 20190605'!$A$1:$G$69,4,FALSE)," ")</f>
        <v>3138.98</v>
      </c>
      <c r="Q73" s="12">
        <f>IFERROR(VLOOKUP(C73,'mokejimai 20190605'!$A$1:$G$69,5,FALSE)," ")</f>
        <v>2668.13</v>
      </c>
      <c r="R73" s="12">
        <f>IFERROR(VLOOKUP($C73,'mokejimai 20190605'!$A$1:$G$69,6,FALSE)," ")</f>
        <v>235.42</v>
      </c>
      <c r="S73" s="12">
        <f>IFERROR(VLOOKUP($C73,'mokejimai 20190605'!$A$1:$G$69,7,FALSE)," ")</f>
        <v>235.43</v>
      </c>
      <c r="T73" s="12"/>
    </row>
    <row r="74" spans="1:20" x14ac:dyDescent="0.25">
      <c r="A74" s="12" t="str">
        <f>'Visi duomenys'!A74</f>
        <v>2.1.2.1.2</v>
      </c>
      <c r="B74" s="12" t="str">
        <f>'Visi duomenys'!B74</f>
        <v>R086630-470000-1185</v>
      </c>
      <c r="C74" s="12" t="str">
        <f>'Visi duomenys'!C74</f>
        <v>08.4.2-ESFA-R-630-71-0002</v>
      </c>
      <c r="D74" s="237" t="str">
        <f>'Visi duomenys'!D74</f>
        <v>Jurbarko rajono gyventojų sveikos gyvensenos skatinimas</v>
      </c>
      <c r="E74" s="12" t="str">
        <f>'Visi duomenys'!E74</f>
        <v>JRS VSB</v>
      </c>
      <c r="F74" s="12" t="str">
        <f>('Visi duomenys'!J74&amp;" "&amp;'Visi duomenys'!K74&amp;" "&amp;'Visi duomenys'!L74)</f>
        <v xml:space="preserve">  </v>
      </c>
      <c r="G74" s="12" t="str">
        <f>'Visi duomenys'!BI74</f>
        <v>Įgyvendinimas</v>
      </c>
      <c r="H74" s="312">
        <f>'Visi duomenys'!N74</f>
        <v>137798.82352941178</v>
      </c>
      <c r="I74" s="312">
        <f>'Visi duomenys'!S74</f>
        <v>117129</v>
      </c>
      <c r="J74" s="312">
        <f>'Visi duomenys'!P74</f>
        <v>10334.911764705883</v>
      </c>
      <c r="K74" s="312">
        <f>'Visi duomenys'!O74+'Visi duomenys'!Q74+'Visi duomenys'!R74</f>
        <v>10334.911764705883</v>
      </c>
      <c r="L74" s="12">
        <f>IFERROR(VLOOKUP('ST 1 lentelė'!C74,'Projektu sutartys 20190605'!$A$3:$O$81,4,FALSE)," ")</f>
        <v>137798.82</v>
      </c>
      <c r="M74" s="12">
        <f>IFERROR(VLOOKUP('ST 1 lentelė'!C74,'Projektu sutartys 20190605'!$A$3:$O$81,6,FALSE)," ")</f>
        <v>117129</v>
      </c>
      <c r="N74" s="12">
        <f>IFERROR(VLOOKUP('ST 1 lentelė'!C74,'Projektu sutartys 20190605'!$A$3:$O$81,7,FALSE)," ")</f>
        <v>10334.91</v>
      </c>
      <c r="O74" s="12">
        <f>IFERROR(VLOOKUP('ST 1 lentelė'!C74,'Projektu sutartys 20190605'!$A$3:$O$81,8,FALSE)," ")</f>
        <v>10334.91</v>
      </c>
      <c r="P74" s="12">
        <f>IFERROR(VLOOKUP(C74,'mokejimai 20190605'!$A$1:$G$69,4,FALSE)," ")</f>
        <v>30797.31</v>
      </c>
      <c r="Q74" s="12">
        <f>IFERROR(VLOOKUP(C74,'mokejimai 20190605'!$A$1:$G$69,5,FALSE)," ")</f>
        <v>26177.71</v>
      </c>
      <c r="R74" s="12">
        <f>IFERROR(VLOOKUP($C74,'mokejimai 20190605'!$A$1:$G$69,6,FALSE)," ")</f>
        <v>2309.8000000000002</v>
      </c>
      <c r="S74" s="12">
        <f>IFERROR(VLOOKUP($C74,'mokejimai 20190605'!$A$1:$G$69,7,FALSE)," ")</f>
        <v>2309.8000000000002</v>
      </c>
      <c r="T74" s="12"/>
    </row>
    <row r="75" spans="1:20" x14ac:dyDescent="0.25">
      <c r="A75" s="12" t="str">
        <f>'Visi duomenys'!A75</f>
        <v>2.1.2.1.3</v>
      </c>
      <c r="B75" s="12" t="str">
        <f>'Visi duomenys'!B75</f>
        <v>R086630-470000-1186</v>
      </c>
      <c r="C75" s="12" t="str">
        <f>'Visi duomenys'!C75</f>
        <v>08.4.2-ESFA-R-630-71-0001</v>
      </c>
      <c r="D75" s="237" t="str">
        <f>'Visi duomenys'!D75</f>
        <v>Sveikam gyvenimui sakome - TAIP!</v>
      </c>
      <c r="E75" s="12" t="str">
        <f>'Visi duomenys'!E75</f>
        <v>TRS VSB</v>
      </c>
      <c r="F75" s="12" t="str">
        <f>('Visi duomenys'!J75&amp;" "&amp;'Visi duomenys'!K75&amp;" "&amp;'Visi duomenys'!L75)</f>
        <v xml:space="preserve">  </v>
      </c>
      <c r="G75" s="12" t="str">
        <f>'Visi duomenys'!BI75</f>
        <v>Įgyvendinimas</v>
      </c>
      <c r="H75" s="312">
        <f>'Visi duomenys'!N75</f>
        <v>190492.9411764706</v>
      </c>
      <c r="I75" s="312">
        <f>'Visi duomenys'!S75</f>
        <v>161919</v>
      </c>
      <c r="J75" s="312">
        <f>'Visi duomenys'!P75</f>
        <v>14286.970588235294</v>
      </c>
      <c r="K75" s="312">
        <f>'Visi duomenys'!O75+'Visi duomenys'!Q75+'Visi duomenys'!R75</f>
        <v>14286.970588235294</v>
      </c>
      <c r="L75" s="12">
        <f>IFERROR(VLOOKUP('ST 1 lentelė'!C75,'Projektu sutartys 20190605'!$A$3:$O$81,4,FALSE)," ")</f>
        <v>190492.94</v>
      </c>
      <c r="M75" s="12">
        <f>IFERROR(VLOOKUP('ST 1 lentelė'!C75,'Projektu sutartys 20190605'!$A$3:$O$81,6,FALSE)," ")</f>
        <v>161919</v>
      </c>
      <c r="N75" s="12">
        <f>IFERROR(VLOOKUP('ST 1 lentelė'!C75,'Projektu sutartys 20190605'!$A$3:$O$81,7,FALSE)," ")</f>
        <v>14286.97</v>
      </c>
      <c r="O75" s="12">
        <f>IFERROR(VLOOKUP('ST 1 lentelė'!C75,'Projektu sutartys 20190605'!$A$3:$O$81,8,FALSE)," ")</f>
        <v>14286.97</v>
      </c>
      <c r="P75" s="12">
        <f>IFERROR(VLOOKUP(C75,'mokejimai 20190605'!$A$1:$G$69,4,FALSE)," ")</f>
        <v>34219.449999999997</v>
      </c>
      <c r="Q75" s="12">
        <f>IFERROR(VLOOKUP(C75,'mokejimai 20190605'!$A$1:$G$69,5,FALSE)," ")</f>
        <v>29086.53</v>
      </c>
      <c r="R75" s="12">
        <f>IFERROR(VLOOKUP($C75,'mokejimai 20190605'!$A$1:$G$69,6,FALSE)," ")</f>
        <v>2566.46</v>
      </c>
      <c r="S75" s="12">
        <f>IFERROR(VLOOKUP($C75,'mokejimai 20190605'!$A$1:$G$69,7,FALSE)," ")</f>
        <v>2566.46</v>
      </c>
      <c r="T75" s="12"/>
    </row>
    <row r="76" spans="1:20" x14ac:dyDescent="0.25">
      <c r="A76" s="12" t="str">
        <f>'Visi duomenys'!A76</f>
        <v>2.1.2.1.4</v>
      </c>
      <c r="B76" s="12" t="str">
        <f>'Visi duomenys'!B76</f>
        <v>R086630-470000-1187</v>
      </c>
      <c r="C76" s="12" t="str">
        <f>'Visi duomenys'!C76</f>
        <v>08.4.2-ESFA-R-630-71-0003</v>
      </c>
      <c r="D76" s="237" t="str">
        <f>'Visi duomenys'!D76</f>
        <v>Šilalės rajono gyventojų sveikatos stiprinimas ir sveikos gyvensenos ugdymas</v>
      </c>
      <c r="E76" s="12" t="str">
        <f>'Visi duomenys'!E76</f>
        <v>ŠRS VSB</v>
      </c>
      <c r="F76" s="12" t="str">
        <f>('Visi duomenys'!J76&amp;" "&amp;'Visi duomenys'!K76&amp;" "&amp;'Visi duomenys'!L76)</f>
        <v xml:space="preserve">  </v>
      </c>
      <c r="G76" s="12" t="str">
        <f>'Visi duomenys'!BI76</f>
        <v>Įgyvendinimas</v>
      </c>
      <c r="H76" s="312">
        <f>'Visi duomenys'!N76</f>
        <v>121941.17647058824</v>
      </c>
      <c r="I76" s="312">
        <f>'Visi duomenys'!S76</f>
        <v>103650</v>
      </c>
      <c r="J76" s="312">
        <f>'Visi duomenys'!P76</f>
        <v>9145.5882352941171</v>
      </c>
      <c r="K76" s="312">
        <f>'Visi duomenys'!O76+'Visi duomenys'!Q76+'Visi duomenys'!R76</f>
        <v>9145.5882352941171</v>
      </c>
      <c r="L76" s="12">
        <f>IFERROR(VLOOKUP('ST 1 lentelė'!C76,'Projektu sutartys 20190605'!$A$3:$O$81,4,FALSE)," ")</f>
        <v>121941.18</v>
      </c>
      <c r="M76" s="12">
        <f>IFERROR(VLOOKUP('ST 1 lentelė'!C76,'Projektu sutartys 20190605'!$A$3:$O$81,6,FALSE)," ")</f>
        <v>103650</v>
      </c>
      <c r="N76" s="12">
        <f>IFERROR(VLOOKUP('ST 1 lentelė'!C76,'Projektu sutartys 20190605'!$A$3:$O$81,7,FALSE)," ")</f>
        <v>9145.59</v>
      </c>
      <c r="O76" s="12">
        <f>IFERROR(VLOOKUP('ST 1 lentelė'!C76,'Projektu sutartys 20190605'!$A$3:$O$81,8,FALSE)," ")</f>
        <v>9145.59</v>
      </c>
      <c r="P76" s="12">
        <f>IFERROR(VLOOKUP(C76,'mokejimai 20190605'!$A$1:$G$69,4,FALSE)," ")</f>
        <v>38283.65</v>
      </c>
      <c r="Q76" s="12">
        <f>IFERROR(VLOOKUP(C76,'mokejimai 20190605'!$A$1:$G$69,5,FALSE)," ")</f>
        <v>32541.1</v>
      </c>
      <c r="R76" s="12">
        <f>IFERROR(VLOOKUP($C76,'mokejimai 20190605'!$A$1:$G$69,6,FALSE)," ")</f>
        <v>2871.27</v>
      </c>
      <c r="S76" s="12">
        <f>IFERROR(VLOOKUP($C76,'mokejimai 20190605'!$A$1:$G$69,7,FALSE)," ")</f>
        <v>2871.28</v>
      </c>
      <c r="T76" s="12"/>
    </row>
    <row r="77" spans="1:20" x14ac:dyDescent="0.25">
      <c r="A77" s="239" t="str">
        <f>'Visi duomenys'!A77</f>
        <v>2.1.2.2</v>
      </c>
      <c r="B77" s="239" t="str">
        <f>'Visi duomenys'!B77</f>
        <v/>
      </c>
      <c r="C77" s="239">
        <f>'Visi duomenys'!C77</f>
        <v>0</v>
      </c>
      <c r="D77" s="236" t="str">
        <f>'Visi duomenys'!D77</f>
        <v>Priemonė: Priemonių, gerinančių ambulatorinių sveikatos priežiūros paslaugų prieinamumą tuberkulioze sergantiems asmenims, įgyvendinimas</v>
      </c>
      <c r="E77" s="10">
        <f>'Visi duomenys'!E77</f>
        <v>0</v>
      </c>
      <c r="F77" s="10" t="str">
        <f>('Visi duomenys'!J77&amp;" "&amp;'Visi duomenys'!K77&amp;" "&amp;'Visi duomenys'!L77)</f>
        <v xml:space="preserve">  </v>
      </c>
      <c r="G77" s="10" t="str">
        <f>'Visi duomenys'!BI77</f>
        <v xml:space="preserve"> </v>
      </c>
      <c r="H77" s="322">
        <f>'Visi duomenys'!N77</f>
        <v>0</v>
      </c>
      <c r="I77" s="322">
        <f>'Visi duomenys'!S77</f>
        <v>0</v>
      </c>
      <c r="J77" s="322">
        <f>'Visi duomenys'!P77</f>
        <v>0</v>
      </c>
      <c r="K77" s="322">
        <f>'Visi duomenys'!O77+'Visi duomenys'!Q77+'Visi duomenys'!R77</f>
        <v>0</v>
      </c>
      <c r="L77" s="10" t="str">
        <f>IFERROR(VLOOKUP('ST 1 lentelė'!C77,'Projektu sutartys 20190605'!$A$3:$O$81,4,FALSE)," ")</f>
        <v xml:space="preserve"> </v>
      </c>
      <c r="M77" s="10" t="str">
        <f>IFERROR(VLOOKUP('ST 1 lentelė'!C77,'Projektu sutartys 20190605'!$A$3:$O$81,6,FALSE)," ")</f>
        <v xml:space="preserve"> </v>
      </c>
      <c r="N77" s="10" t="str">
        <f>IFERROR(VLOOKUP('ST 1 lentelė'!C77,'Projektu sutartys 20190605'!$A$3:$O$81,7,FALSE)," ")</f>
        <v xml:space="preserve"> </v>
      </c>
      <c r="O77" s="10" t="str">
        <f>IFERROR(VLOOKUP('ST 1 lentelė'!C77,'Projektu sutartys 20190605'!$A$3:$O$81,8,FALSE)," ")</f>
        <v xml:space="preserve"> </v>
      </c>
      <c r="P77" s="10" t="str">
        <f>IFERROR(VLOOKUP(C77,'mokejimai 20190605'!$A$1:$G$69,4,FALSE)," ")</f>
        <v xml:space="preserve"> </v>
      </c>
      <c r="Q77" s="10" t="str">
        <f>IFERROR(VLOOKUP(C77,'mokejimai 20190605'!$A$1:$G$69,5,FALSE)," ")</f>
        <v xml:space="preserve"> </v>
      </c>
      <c r="R77" s="10" t="str">
        <f>IFERROR(VLOOKUP($C77,'mokejimai 20190605'!$A$1:$G$69,6,FALSE)," ")</f>
        <v xml:space="preserve"> </v>
      </c>
      <c r="S77" s="10" t="str">
        <f>IFERROR(VLOOKUP($C77,'mokejimai 20190605'!$A$1:$G$69,7,FALSE)," ")</f>
        <v xml:space="preserve"> </v>
      </c>
      <c r="T77" s="10"/>
    </row>
    <row r="78" spans="1:20" x14ac:dyDescent="0.25">
      <c r="A78" s="12" t="str">
        <f>'Visi duomenys'!A78</f>
        <v>2.1.2.2.1</v>
      </c>
      <c r="B78" s="12" t="str">
        <f>'Visi duomenys'!B78</f>
        <v>R086615-470000-1189</v>
      </c>
      <c r="C78" s="12" t="str">
        <f>'Visi duomenys'!C78</f>
        <v>08.4.2-ESFA-R-615-71-0003</v>
      </c>
      <c r="D78" s="237" t="str">
        <f>'Visi duomenys'!D78</f>
        <v>Priemonių, gerinančių ambulatorinių asmens sveikatos priežiūros paslaugų prieinamumą tuberkulioze sergantiems asmenims Jurbarko rajone, įgyvendinimas</v>
      </c>
      <c r="E78" s="12" t="str">
        <f>'Visi duomenys'!E78</f>
        <v>JRS PSPC</v>
      </c>
      <c r="F78" s="12" t="str">
        <f>('Visi duomenys'!J78&amp;" "&amp;'Visi duomenys'!K78&amp;" "&amp;'Visi duomenys'!L78)</f>
        <v xml:space="preserve">  </v>
      </c>
      <c r="G78" s="12" t="str">
        <f>'Visi duomenys'!BI78</f>
        <v>Įgyvendinimas</v>
      </c>
      <c r="H78" s="312">
        <f>'Visi duomenys'!N78</f>
        <v>12312.235294117647</v>
      </c>
      <c r="I78" s="312">
        <f>'Visi duomenys'!S78</f>
        <v>10465.4</v>
      </c>
      <c r="J78" s="312">
        <f>'Visi duomenys'!P78</f>
        <v>923.4176470588236</v>
      </c>
      <c r="K78" s="312">
        <f>'Visi duomenys'!O78+'Visi duomenys'!Q78+'Visi duomenys'!R78</f>
        <v>923.4176470588236</v>
      </c>
      <c r="L78" s="12">
        <f>IFERROR(VLOOKUP('ST 1 lentelė'!C78,'Projektu sutartys 20190605'!$A$3:$O$81,4,FALSE)," ")</f>
        <v>12312.24</v>
      </c>
      <c r="M78" s="12">
        <f>IFERROR(VLOOKUP('ST 1 lentelė'!C78,'Projektu sutartys 20190605'!$A$3:$O$81,6,FALSE)," ")</f>
        <v>10465.4</v>
      </c>
      <c r="N78" s="12">
        <f>IFERROR(VLOOKUP('ST 1 lentelė'!C78,'Projektu sutartys 20190605'!$A$3:$O$81,7,FALSE)," ")</f>
        <v>923.42</v>
      </c>
      <c r="O78" s="12">
        <f>IFERROR(VLOOKUP('ST 1 lentelė'!C78,'Projektu sutartys 20190605'!$A$3:$O$81,8,FALSE)," ")</f>
        <v>923.42</v>
      </c>
      <c r="P78" s="12">
        <f>IFERROR(VLOOKUP(C78,'mokejimai 20190605'!$A$1:$G$69,4,FALSE)," ")</f>
        <v>457.8</v>
      </c>
      <c r="Q78" s="12">
        <f>IFERROR(VLOOKUP(C78,'mokejimai 20190605'!$A$1:$G$69,5,FALSE)," ")</f>
        <v>389.13</v>
      </c>
      <c r="R78" s="12">
        <f>IFERROR(VLOOKUP($C78,'mokejimai 20190605'!$A$1:$G$69,6,FALSE)," ")</f>
        <v>34.340000000000003</v>
      </c>
      <c r="S78" s="12">
        <f>IFERROR(VLOOKUP($C78,'mokejimai 20190605'!$A$1:$G$69,7,FALSE)," ")</f>
        <v>34.33</v>
      </c>
      <c r="T78" s="12"/>
    </row>
    <row r="79" spans="1:20" x14ac:dyDescent="0.25">
      <c r="A79" s="12" t="str">
        <f>'Visi duomenys'!A79</f>
        <v>2.1.2.2.2</v>
      </c>
      <c r="B79" s="12" t="str">
        <f>'Visi duomenys'!B79</f>
        <v>R086615-470000-1190</v>
      </c>
      <c r="C79" s="12" t="str">
        <f>'Visi duomenys'!C79</f>
        <v>08.4.2-ESFA-R-615-71-0002</v>
      </c>
      <c r="D79" s="237" t="str">
        <f>'Visi duomenys'!D79</f>
        <v>Pagėgių savivaldybės gyventojų sergančių tuberkulioze, sveikatos priežiūros paslaugų prieinamumo gerinimas</v>
      </c>
      <c r="E79" s="12" t="str">
        <f>'Visi duomenys'!E79</f>
        <v>PSA</v>
      </c>
      <c r="F79" s="12" t="str">
        <f>('Visi duomenys'!J79&amp;" "&amp;'Visi duomenys'!K79&amp;" "&amp;'Visi duomenys'!L79)</f>
        <v xml:space="preserve">  </v>
      </c>
      <c r="G79" s="12" t="str">
        <f>'Visi duomenys'!BI79</f>
        <v>Įgyvendinimas</v>
      </c>
      <c r="H79" s="312">
        <f>'Visi duomenys'!N79</f>
        <v>4317</v>
      </c>
      <c r="I79" s="312">
        <f>'Visi duomenys'!S79</f>
        <v>3669.6</v>
      </c>
      <c r="J79" s="312">
        <f>'Visi duomenys'!P79</f>
        <v>323.7</v>
      </c>
      <c r="K79" s="312">
        <f>'Visi duomenys'!O79+'Visi duomenys'!Q79+'Visi duomenys'!R79</f>
        <v>323.7</v>
      </c>
      <c r="L79" s="12">
        <f>IFERROR(VLOOKUP('ST 1 lentelė'!C79,'Projektu sutartys 20190605'!$A$3:$O$81,4,FALSE)," ")</f>
        <v>4317</v>
      </c>
      <c r="M79" s="12">
        <f>IFERROR(VLOOKUP('ST 1 lentelė'!C79,'Projektu sutartys 20190605'!$A$3:$O$81,6,FALSE)," ")</f>
        <v>3669.6</v>
      </c>
      <c r="N79" s="12">
        <f>IFERROR(VLOOKUP('ST 1 lentelė'!C79,'Projektu sutartys 20190605'!$A$3:$O$81,7,FALSE)," ")</f>
        <v>323.7</v>
      </c>
      <c r="O79" s="12">
        <f>IFERROR(VLOOKUP('ST 1 lentelė'!C79,'Projektu sutartys 20190605'!$A$3:$O$81,8,FALSE)," ")</f>
        <v>323.7</v>
      </c>
      <c r="P79" s="12">
        <f>IFERROR(VLOOKUP(C79,'mokejimai 20190605'!$A$1:$G$69,4,FALSE)," ")</f>
        <v>426.48</v>
      </c>
      <c r="Q79" s="12">
        <f>IFERROR(VLOOKUP(C79,'mokejimai 20190605'!$A$1:$G$69,5,FALSE)," ")</f>
        <v>362.52</v>
      </c>
      <c r="R79" s="12">
        <f>IFERROR(VLOOKUP($C79,'mokejimai 20190605'!$A$1:$G$69,6,FALSE)," ")</f>
        <v>31.98</v>
      </c>
      <c r="S79" s="12">
        <f>IFERROR(VLOOKUP($C79,'mokejimai 20190605'!$A$1:$G$69,7,FALSE)," ")</f>
        <v>31.98</v>
      </c>
      <c r="T79" s="12"/>
    </row>
    <row r="80" spans="1:20" x14ac:dyDescent="0.25">
      <c r="A80" s="12" t="str">
        <f>'Visi duomenys'!A80</f>
        <v>2.1.2.2.3</v>
      </c>
      <c r="B80" s="12" t="str">
        <f>'Visi duomenys'!B80</f>
        <v>R086615-470000-1191</v>
      </c>
      <c r="C80" s="12" t="str">
        <f>'Visi duomenys'!C80</f>
        <v>08.4.2-ESFA-R-615-71-0001</v>
      </c>
      <c r="D80" s="237" t="str">
        <f>'Visi duomenys'!D80</f>
        <v>Ambulatorinių sveikatos priežiūros paslaugų prieinamumo Šilalės PSPC gerinimas tuberkulioze sergantiems asmenims</v>
      </c>
      <c r="E80" s="12" t="str">
        <f>'Visi duomenys'!E80</f>
        <v>Šilalės PSPC</v>
      </c>
      <c r="F80" s="12" t="str">
        <f>('Visi duomenys'!J80&amp;" "&amp;'Visi duomenys'!K80&amp;" "&amp;'Visi duomenys'!L80)</f>
        <v xml:space="preserve">  </v>
      </c>
      <c r="G80" s="12" t="str">
        <f>'Visi duomenys'!BI80</f>
        <v>Įgyvendinimas</v>
      </c>
      <c r="H80" s="312">
        <f>'Visi duomenys'!N80</f>
        <v>10980</v>
      </c>
      <c r="I80" s="312">
        <f>'Visi duomenys'!S80</f>
        <v>9333</v>
      </c>
      <c r="J80" s="312">
        <f>'Visi duomenys'!P80</f>
        <v>823.5</v>
      </c>
      <c r="K80" s="312">
        <f>'Visi duomenys'!O80+'Visi duomenys'!Q80+'Visi duomenys'!R80</f>
        <v>823.5</v>
      </c>
      <c r="L80" s="12">
        <f>IFERROR(VLOOKUP('ST 1 lentelė'!C80,'Projektu sutartys 20190605'!$A$3:$O$81,4,FALSE)," ")</f>
        <v>10980</v>
      </c>
      <c r="M80" s="12">
        <f>IFERROR(VLOOKUP('ST 1 lentelė'!C80,'Projektu sutartys 20190605'!$A$3:$O$81,6,FALSE)," ")</f>
        <v>9333</v>
      </c>
      <c r="N80" s="12">
        <f>IFERROR(VLOOKUP('ST 1 lentelė'!C80,'Projektu sutartys 20190605'!$A$3:$O$81,7,FALSE)," ")</f>
        <v>823.5</v>
      </c>
      <c r="O80" s="12">
        <f>IFERROR(VLOOKUP('ST 1 lentelė'!C80,'Projektu sutartys 20190605'!$A$3:$O$81,8,FALSE)," ")</f>
        <v>823.5</v>
      </c>
      <c r="P80" s="12">
        <f>IFERROR(VLOOKUP(C80,'mokejimai 20190605'!$A$1:$G$69,4,FALSE)," ")</f>
        <v>444.96</v>
      </c>
      <c r="Q80" s="12">
        <f>IFERROR(VLOOKUP(C80,'mokejimai 20190605'!$A$1:$G$69,5,FALSE)," ")</f>
        <v>378.22</v>
      </c>
      <c r="R80" s="12">
        <f>IFERROR(VLOOKUP($C80,'mokejimai 20190605'!$A$1:$G$69,6,FALSE)," ")</f>
        <v>33.369999999999997</v>
      </c>
      <c r="S80" s="12">
        <f>IFERROR(VLOOKUP($C80,'mokejimai 20190605'!$A$1:$G$69,7,FALSE)," ")</f>
        <v>33.369999999999997</v>
      </c>
      <c r="T80" s="12"/>
    </row>
    <row r="81" spans="1:20" ht="24" x14ac:dyDescent="0.25">
      <c r="A81" s="12" t="str">
        <f>'Visi duomenys'!A81</f>
        <v>2.1.2.2.4</v>
      </c>
      <c r="B81" s="12" t="str">
        <f>'Visi duomenys'!B81</f>
        <v>R086615-470000-1192</v>
      </c>
      <c r="C81" s="12" t="str">
        <f>'Visi duomenys'!C81</f>
        <v>08.4.2-ESFA-R-615-71-0004</v>
      </c>
      <c r="D81" s="237" t="str">
        <f>'Visi duomenys'!D81</f>
        <v>Socialinės paramos priemonių teikimas tuberkulioze sergantiems Tauragės rajono gyventojams</v>
      </c>
      <c r="E81" s="12" t="str">
        <f>'Visi duomenys'!E81</f>
        <v>VŠĮ Tauragės rajono PSPC</v>
      </c>
      <c r="F81" s="12" t="str">
        <f>('Visi duomenys'!J81&amp;" "&amp;'Visi duomenys'!K81&amp;" "&amp;'Visi duomenys'!L81)</f>
        <v xml:space="preserve">  </v>
      </c>
      <c r="G81" s="12" t="str">
        <f>'Visi duomenys'!BI81</f>
        <v>Įgyvendinimas</v>
      </c>
      <c r="H81" s="312">
        <f>'Visi duomenys'!N81</f>
        <v>17152.939999999999</v>
      </c>
      <c r="I81" s="312">
        <f>'Visi duomenys'!S81</f>
        <v>14580</v>
      </c>
      <c r="J81" s="312">
        <f>'Visi duomenys'!P81</f>
        <v>1286.47</v>
      </c>
      <c r="K81" s="312">
        <f>'Visi duomenys'!O81+'Visi duomenys'!Q81+'Visi duomenys'!R81</f>
        <v>1286.47</v>
      </c>
      <c r="L81" s="12">
        <f>IFERROR(VLOOKUP('ST 1 lentelė'!C81,'Projektu sutartys 20190605'!$A$3:$O$81,4,FALSE)," ")</f>
        <v>17152.939999999999</v>
      </c>
      <c r="M81" s="12">
        <f>IFERROR(VLOOKUP('ST 1 lentelė'!C81,'Projektu sutartys 20190605'!$A$3:$O$81,6,FALSE)," ")</f>
        <v>14580</v>
      </c>
      <c r="N81" s="12">
        <f>IFERROR(VLOOKUP('ST 1 lentelė'!C81,'Projektu sutartys 20190605'!$A$3:$O$81,7,FALSE)," ")</f>
        <v>1286.46</v>
      </c>
      <c r="O81" s="12">
        <f>IFERROR(VLOOKUP('ST 1 lentelė'!C81,'Projektu sutartys 20190605'!$A$3:$O$81,8,FALSE)," ")</f>
        <v>1286.48</v>
      </c>
      <c r="P81" s="12" t="str">
        <f>IFERROR(VLOOKUP(C81,'mokejimai 20190605'!$A$1:$G$69,4,FALSE)," ")</f>
        <v xml:space="preserve"> </v>
      </c>
      <c r="Q81" s="12" t="str">
        <f>IFERROR(VLOOKUP(C81,'mokejimai 20190605'!$A$1:$G$69,5,FALSE)," ")</f>
        <v xml:space="preserve"> </v>
      </c>
      <c r="R81" s="12" t="str">
        <f>IFERROR(VLOOKUP($C81,'mokejimai 20190605'!$A$1:$G$69,6,FALSE)," ")</f>
        <v xml:space="preserve"> </v>
      </c>
      <c r="S81" s="12" t="str">
        <f>IFERROR(VLOOKUP($C81,'mokejimai 20190605'!$A$1:$G$69,7,FALSE)," ")</f>
        <v xml:space="preserve"> </v>
      </c>
      <c r="T81" s="12"/>
    </row>
    <row r="82" spans="1:20" x14ac:dyDescent="0.25">
      <c r="A82" s="239" t="str">
        <f>'Visi duomenys'!A82</f>
        <v>2.1.2.3</v>
      </c>
      <c r="B82" s="239">
        <f>'Visi duomenys'!B82</f>
        <v>0</v>
      </c>
      <c r="C82" s="239">
        <f>'Visi duomenys'!C82</f>
        <v>0</v>
      </c>
      <c r="D82" s="236" t="str">
        <f>'Visi duomenys'!D82</f>
        <v>Priemonė: Pirminės asmens sveikatos priežiūros veiklos efektyvumo didinimas</v>
      </c>
      <c r="E82" s="10">
        <f>'Visi duomenys'!E82</f>
        <v>0</v>
      </c>
      <c r="F82" s="10" t="str">
        <f>('Visi duomenys'!J82&amp;" "&amp;'Visi duomenys'!K82&amp;" "&amp;'Visi duomenys'!L82)</f>
        <v xml:space="preserve">  </v>
      </c>
      <c r="G82" s="10" t="str">
        <f>'Visi duomenys'!BI82</f>
        <v xml:space="preserve"> </v>
      </c>
      <c r="H82" s="322">
        <f>'Visi duomenys'!N82</f>
        <v>0</v>
      </c>
      <c r="I82" s="322">
        <f>'Visi duomenys'!S82</f>
        <v>0</v>
      </c>
      <c r="J82" s="322">
        <f>'Visi duomenys'!P82</f>
        <v>0</v>
      </c>
      <c r="K82" s="322">
        <f>'Visi duomenys'!O82+'Visi duomenys'!Q82+'Visi duomenys'!R82</f>
        <v>0</v>
      </c>
      <c r="L82" s="10" t="str">
        <f>IFERROR(VLOOKUP('ST 1 lentelė'!C82,'Projektu sutartys 20190605'!$A$3:$O$81,4,FALSE)," ")</f>
        <v xml:space="preserve"> </v>
      </c>
      <c r="M82" s="10" t="str">
        <f>IFERROR(VLOOKUP('ST 1 lentelė'!C82,'Projektu sutartys 20190605'!$A$3:$O$81,6,FALSE)," ")</f>
        <v xml:space="preserve"> </v>
      </c>
      <c r="N82" s="10" t="str">
        <f>IFERROR(VLOOKUP('ST 1 lentelė'!C82,'Projektu sutartys 20190605'!$A$3:$O$81,7,FALSE)," ")</f>
        <v xml:space="preserve"> </v>
      </c>
      <c r="O82" s="10" t="str">
        <f>IFERROR(VLOOKUP('ST 1 lentelė'!C82,'Projektu sutartys 20190605'!$A$3:$O$81,8,FALSE)," ")</f>
        <v xml:space="preserve"> </v>
      </c>
      <c r="P82" s="10" t="str">
        <f>IFERROR(VLOOKUP(C82,'mokejimai 20190605'!$A$1:$G$69,4,FALSE)," ")</f>
        <v xml:space="preserve"> </v>
      </c>
      <c r="Q82" s="10" t="str">
        <f>IFERROR(VLOOKUP(C82,'mokejimai 20190605'!$A$1:$G$69,5,FALSE)," ")</f>
        <v xml:space="preserve"> </v>
      </c>
      <c r="R82" s="10" t="str">
        <f>IFERROR(VLOOKUP($C82,'mokejimai 20190605'!$A$1:$G$69,6,FALSE)," ")</f>
        <v xml:space="preserve"> </v>
      </c>
      <c r="S82" s="10" t="str">
        <f>IFERROR(VLOOKUP($C82,'mokejimai 20190605'!$A$1:$G$69,7,FALSE)," ")</f>
        <v xml:space="preserve"> </v>
      </c>
      <c r="T82" s="10"/>
    </row>
    <row r="83" spans="1:20" x14ac:dyDescent="0.25">
      <c r="A83" s="12" t="str">
        <f>'Visi duomenys'!A83</f>
        <v>2.1.2.3.1</v>
      </c>
      <c r="B83" s="12" t="str">
        <f>'Visi duomenys'!B83</f>
        <v>R086609-270000-0001</v>
      </c>
      <c r="C83" s="12" t="str">
        <f>'Visi duomenys'!C83</f>
        <v>08.1.3-CPVA-R-609-71-0014</v>
      </c>
      <c r="D83" s="237" t="str">
        <f>'Visi duomenys'!D83</f>
        <v>Pagėgių PSPC paslaugų prieinamumo ir kokybės gerinimas</v>
      </c>
      <c r="E83" s="12" t="str">
        <f>'Visi duomenys'!E83</f>
        <v>PSA</v>
      </c>
      <c r="F83" s="12" t="str">
        <f>('Visi duomenys'!J83&amp;" "&amp;'Visi duomenys'!K83&amp;" "&amp;'Visi duomenys'!L83)</f>
        <v xml:space="preserve">  </v>
      </c>
      <c r="G83" s="12" t="str">
        <f>'Visi duomenys'!BI83</f>
        <v>Įgyvendinimas</v>
      </c>
      <c r="H83" s="312">
        <f>'Visi duomenys'!N83</f>
        <v>33913.86</v>
      </c>
      <c r="I83" s="312">
        <f>'Visi duomenys'!S83</f>
        <v>28826.77</v>
      </c>
      <c r="J83" s="312">
        <f>'Visi duomenys'!P83</f>
        <v>2543.5500000000002</v>
      </c>
      <c r="K83" s="312">
        <f>'Visi duomenys'!O83+'Visi duomenys'!Q83+'Visi duomenys'!R83</f>
        <v>2543.54</v>
      </c>
      <c r="L83" s="12">
        <f>IFERROR(VLOOKUP('ST 1 lentelė'!C83,'Projektu sutartys 20190605'!$A$3:$O$81,4,FALSE)," ")</f>
        <v>33913.86</v>
      </c>
      <c r="M83" s="12">
        <f>IFERROR(VLOOKUP('ST 1 lentelė'!C83,'Projektu sutartys 20190605'!$A$3:$O$81,6,FALSE)," ")</f>
        <v>28826.77</v>
      </c>
      <c r="N83" s="12">
        <f>IFERROR(VLOOKUP('ST 1 lentelė'!C83,'Projektu sutartys 20190605'!$A$3:$O$81,7,FALSE)," ")</f>
        <v>2543.5500000000002</v>
      </c>
      <c r="O83" s="12">
        <f>IFERROR(VLOOKUP('ST 1 lentelė'!C83,'Projektu sutartys 20190605'!$A$3:$O$81,8,FALSE)," ")</f>
        <v>2543.54</v>
      </c>
      <c r="P83" s="12" t="str">
        <f>IFERROR(VLOOKUP(C83,'mokejimai 20190605'!$A$1:$G$69,4,FALSE)," ")</f>
        <v xml:space="preserve"> </v>
      </c>
      <c r="Q83" s="12" t="str">
        <f>IFERROR(VLOOKUP(C83,'mokejimai 20190605'!$A$1:$G$69,5,FALSE)," ")</f>
        <v xml:space="preserve"> </v>
      </c>
      <c r="R83" s="12" t="str">
        <f>IFERROR(VLOOKUP($C83,'mokejimai 20190605'!$A$1:$G$69,6,FALSE)," ")</f>
        <v xml:space="preserve"> </v>
      </c>
      <c r="S83" s="12" t="str">
        <f>IFERROR(VLOOKUP($C83,'mokejimai 20190605'!$A$1:$G$69,7,FALSE)," ")</f>
        <v xml:space="preserve"> </v>
      </c>
      <c r="T83" s="12"/>
    </row>
    <row r="84" spans="1:20" ht="36" x14ac:dyDescent="0.25">
      <c r="A84" s="12" t="str">
        <f>'Visi duomenys'!A84</f>
        <v>2.1.2.3.2</v>
      </c>
      <c r="B84" s="12" t="str">
        <f>'Visi duomenys'!B84</f>
        <v>R086609-270000-0002</v>
      </c>
      <c r="C84" s="12" t="str">
        <f>'Visi duomenys'!C84</f>
        <v>08.1.3-CPVA-R-609-71-0003</v>
      </c>
      <c r="D84" s="237" t="str">
        <f>'Visi duomenys'!D84</f>
        <v>IĮ Pagėgių šeimos centras veiklos efektyvumo gerinimas</v>
      </c>
      <c r="E84" s="12" t="str">
        <f>'Visi duomenys'!E84</f>
        <v>IĮ "Pagėgių šeimos centras"</v>
      </c>
      <c r="F84" s="12" t="str">
        <f>('Visi duomenys'!J84&amp;" "&amp;'Visi duomenys'!K84&amp;" "&amp;'Visi duomenys'!L84)</f>
        <v xml:space="preserve">  </v>
      </c>
      <c r="G84" s="12" t="str">
        <f>'Visi duomenys'!BI84</f>
        <v>Baigtas įgyvendinti</v>
      </c>
      <c r="H84" s="312">
        <f>'Visi duomenys'!N84</f>
        <v>34031.5</v>
      </c>
      <c r="I84" s="312">
        <f>'Visi duomenys'!S84</f>
        <v>28926.78</v>
      </c>
      <c r="J84" s="312">
        <f>'Visi duomenys'!P84</f>
        <v>2552.36</v>
      </c>
      <c r="K84" s="312">
        <f>'Visi duomenys'!O84+'Visi duomenys'!Q84+'Visi duomenys'!R84</f>
        <v>2552.36</v>
      </c>
      <c r="L84" s="12">
        <f>IFERROR(VLOOKUP('ST 1 lentelė'!C84,'Projektu sutartys 20190605'!$A$3:$O$81,4,FALSE)," ")</f>
        <v>31523.14</v>
      </c>
      <c r="M84" s="12">
        <f>IFERROR(VLOOKUP('ST 1 lentelė'!C84,'Projektu sutartys 20190605'!$A$3:$O$81,6,FALSE)," ")</f>
        <v>28967.21</v>
      </c>
      <c r="N84" s="12">
        <f>IFERROR(VLOOKUP('ST 1 lentelė'!C84,'Projektu sutartys 20190605'!$A$3:$O$81,7,FALSE)," ")</f>
        <v>2555.9299999999998</v>
      </c>
      <c r="O84" s="12">
        <f>IFERROR(VLOOKUP('ST 1 lentelė'!C84,'Projektu sutartys 20190605'!$A$3:$O$81,8,FALSE)," ")</f>
        <v>2555.9299999999998</v>
      </c>
      <c r="P84" s="12">
        <f>IFERROR(VLOOKUP(C84,'mokejimai 20190605'!$A$1:$G$69,4,FALSE)," ")</f>
        <v>8633.77</v>
      </c>
      <c r="Q84" s="12">
        <f>IFERROR(VLOOKUP(C84,'mokejimai 20190605'!$A$1:$G$69,5,FALSE)," ")</f>
        <v>7338.71</v>
      </c>
      <c r="R84" s="12">
        <f>IFERROR(VLOOKUP($C84,'mokejimai 20190605'!$A$1:$G$69,6,FALSE)," ")</f>
        <v>647.53</v>
      </c>
      <c r="S84" s="12">
        <f>IFERROR(VLOOKUP($C84,'mokejimai 20190605'!$A$1:$G$69,7,FALSE)," ")</f>
        <v>647.53</v>
      </c>
      <c r="T84" s="12"/>
    </row>
    <row r="85" spans="1:20" x14ac:dyDescent="0.25">
      <c r="A85" s="12" t="str">
        <f>'Visi duomenys'!A85</f>
        <v>2.1.2.3.3</v>
      </c>
      <c r="B85" s="12" t="str">
        <f>'Visi duomenys'!B85</f>
        <v>R086609-270000-0003</v>
      </c>
      <c r="C85" s="12" t="str">
        <f>'Visi duomenys'!C85</f>
        <v>08.1.3-CPVA-R-609-71-0013</v>
      </c>
      <c r="D85" s="237" t="str">
        <f>'Visi duomenys'!D85</f>
        <v>Jurbarko rajono viešųjų pirminės sveikatos priežiūros įstaigų veiklos efektyvumo didinimas</v>
      </c>
      <c r="E85" s="12" t="str">
        <f>'Visi duomenys'!E85</f>
        <v>JPSPC</v>
      </c>
      <c r="F85" s="12" t="str">
        <f>('Visi duomenys'!J85&amp;" "&amp;'Visi duomenys'!K85&amp;" "&amp;'Visi duomenys'!L85)</f>
        <v xml:space="preserve">  </v>
      </c>
      <c r="G85" s="12" t="str">
        <f>'Visi duomenys'!BI85</f>
        <v>Įgyvendinimas</v>
      </c>
      <c r="H85" s="312">
        <f>'Visi duomenys'!N85</f>
        <v>187089.72</v>
      </c>
      <c r="I85" s="312">
        <f>'Visi duomenys'!S85</f>
        <v>159026.25</v>
      </c>
      <c r="J85" s="312">
        <f>'Visi duomenys'!P85</f>
        <v>14031.72</v>
      </c>
      <c r="K85" s="312">
        <f>'Visi duomenys'!O85+'Visi duomenys'!Q85+'Visi duomenys'!R85</f>
        <v>14031.75</v>
      </c>
      <c r="L85" s="12">
        <f>IFERROR(VLOOKUP('ST 1 lentelė'!C85,'Projektu sutartys 20190605'!$A$3:$O$81,4,FALSE)," ")</f>
        <v>178018.17</v>
      </c>
      <c r="M85" s="12">
        <f>IFERROR(VLOOKUP('ST 1 lentelė'!C85,'Projektu sutartys 20190605'!$A$3:$O$81,6,FALSE)," ")</f>
        <v>151315.44</v>
      </c>
      <c r="N85" s="12">
        <f>IFERROR(VLOOKUP('ST 1 lentelė'!C85,'Projektu sutartys 20190605'!$A$3:$O$81,7,FALSE)," ")</f>
        <v>13351.36</v>
      </c>
      <c r="O85" s="12">
        <f>IFERROR(VLOOKUP('ST 1 lentelė'!C85,'Projektu sutartys 20190605'!$A$3:$O$81,8,FALSE)," ")</f>
        <v>13351.37</v>
      </c>
      <c r="P85" s="12">
        <f>IFERROR(VLOOKUP(C85,'mokejimai 20190605'!$A$1:$G$69,4,FALSE)," ")</f>
        <v>0</v>
      </c>
      <c r="Q85" s="12">
        <f>IFERROR(VLOOKUP(C85,'mokejimai 20190605'!$A$1:$G$69,5,FALSE)," ")</f>
        <v>0</v>
      </c>
      <c r="R85" s="12">
        <f>IFERROR(VLOOKUP($C85,'mokejimai 20190605'!$A$1:$G$69,6,FALSE)," ")</f>
        <v>0</v>
      </c>
      <c r="S85" s="12">
        <f>IFERROR(VLOOKUP($C85,'mokejimai 20190605'!$A$1:$G$69,7,FALSE)," ")</f>
        <v>0</v>
      </c>
      <c r="T85" s="12"/>
    </row>
    <row r="86" spans="1:20" ht="48" x14ac:dyDescent="0.25">
      <c r="A86" s="12" t="str">
        <f>'Visi duomenys'!A86</f>
        <v>2.1.2.3.4</v>
      </c>
      <c r="B86" s="12" t="str">
        <f>'Visi duomenys'!B86</f>
        <v>R086609-270000-0004</v>
      </c>
      <c r="C86" s="12" t="str">
        <f>'Visi duomenys'!C86</f>
        <v>08.1.3-CPVA-R-609-71-0011</v>
      </c>
      <c r="D86" s="237" t="str">
        <f>'Visi duomenys'!D86</f>
        <v>UAB Jurbarko šeimos klinikos pirminės asmens sveikatos priežiūros veiklos efektyvumo didinimas</v>
      </c>
      <c r="E86" s="12" t="str">
        <f>'Visi duomenys'!E86</f>
        <v>UAB Jurbarko šeimos klinika</v>
      </c>
      <c r="F86" s="12" t="str">
        <f>('Visi duomenys'!J86&amp;" "&amp;'Visi duomenys'!K86&amp;" "&amp;'Visi duomenys'!L86)</f>
        <v xml:space="preserve">  </v>
      </c>
      <c r="G86" s="12" t="str">
        <f>'Visi duomenys'!BI86</f>
        <v>Baigtas įgyvendinti</v>
      </c>
      <c r="H86" s="312">
        <f>'Visi duomenys'!N86</f>
        <v>25115.61</v>
      </c>
      <c r="I86" s="312">
        <f>'Visi duomenys'!S86</f>
        <v>19887.169999999998</v>
      </c>
      <c r="J86" s="312">
        <f>'Visi duomenys'!P86</f>
        <v>1754.75</v>
      </c>
      <c r="K86" s="312">
        <f>'Visi duomenys'!O86+'Visi duomenys'!Q86+'Visi duomenys'!R86</f>
        <v>3473.69</v>
      </c>
      <c r="L86" s="12">
        <f>IFERROR(VLOOKUP('ST 1 lentelė'!C86,'Projektu sutartys 20190605'!$A$3:$O$81,4,FALSE)," ")</f>
        <v>22374.91</v>
      </c>
      <c r="M86" s="12">
        <f>IFERROR(VLOOKUP('ST 1 lentelė'!C86,'Projektu sutartys 20190605'!$A$3:$O$81,6,FALSE)," ")</f>
        <v>20560.73</v>
      </c>
      <c r="N86" s="12">
        <f>IFERROR(VLOOKUP('ST 1 lentelė'!C86,'Projektu sutartys 20190605'!$A$3:$O$81,7,FALSE)," ")</f>
        <v>1814.18</v>
      </c>
      <c r="O86" s="12">
        <f>IFERROR(VLOOKUP('ST 1 lentelė'!C86,'Projektu sutartys 20190605'!$A$3:$O$81,8,FALSE)," ")</f>
        <v>3591.34</v>
      </c>
      <c r="P86" s="12" t="str">
        <f>IFERROR(VLOOKUP(C86,'mokejimai 20190605'!$A$1:$G$69,4,FALSE)," ")</f>
        <v xml:space="preserve"> </v>
      </c>
      <c r="Q86" s="12" t="str">
        <f>IFERROR(VLOOKUP(C86,'mokejimai 20190605'!$A$1:$G$69,5,FALSE)," ")</f>
        <v xml:space="preserve"> </v>
      </c>
      <c r="R86" s="12" t="str">
        <f>IFERROR(VLOOKUP($C86,'mokejimai 20190605'!$A$1:$G$69,6,FALSE)," ")</f>
        <v xml:space="preserve"> </v>
      </c>
      <c r="S86" s="12" t="str">
        <f>IFERROR(VLOOKUP($C86,'mokejimai 20190605'!$A$1:$G$69,7,FALSE)," ")</f>
        <v xml:space="preserve"> </v>
      </c>
      <c r="T86" s="12"/>
    </row>
    <row r="87" spans="1:20" ht="48" x14ac:dyDescent="0.25">
      <c r="A87" s="12" t="str">
        <f>'Visi duomenys'!A87</f>
        <v>2.1.2.3.5</v>
      </c>
      <c r="B87" s="12" t="str">
        <f>'Visi duomenys'!B87</f>
        <v>R086609-270000-0005</v>
      </c>
      <c r="C87" s="12" t="str">
        <f>'Visi duomenys'!C87</f>
        <v>08.1.3-CPVA-R-609-71-0012</v>
      </c>
      <c r="D87" s="237" t="str">
        <f>'Visi duomenys'!D87</f>
        <v>N. Dungveckienės šeimos klinikos pirminės asmens sveikatos priežiūros veiklos efektyvumo didinimas</v>
      </c>
      <c r="E87" s="12" t="str">
        <f>'Visi duomenys'!E87</f>
        <v>N. Dungveckienės šeimos klinika</v>
      </c>
      <c r="F87" s="12" t="str">
        <f>('Visi duomenys'!J87&amp;" "&amp;'Visi duomenys'!K87&amp;" "&amp;'Visi duomenys'!L87)</f>
        <v xml:space="preserve">  </v>
      </c>
      <c r="G87" s="12" t="str">
        <f>'Visi duomenys'!BI87</f>
        <v>Baigtas įgyvendinti</v>
      </c>
      <c r="H87" s="312">
        <f>'Visi duomenys'!N87</f>
        <v>23626.350000000002</v>
      </c>
      <c r="I87" s="312">
        <f>'Visi duomenys'!S87</f>
        <v>20082.400000000001</v>
      </c>
      <c r="J87" s="312">
        <f>'Visi duomenys'!P87</f>
        <v>1771.97</v>
      </c>
      <c r="K87" s="312">
        <f>'Visi duomenys'!O87+'Visi duomenys'!Q87+'Visi duomenys'!R87</f>
        <v>1771.98</v>
      </c>
      <c r="L87" s="12">
        <f>IFERROR(VLOOKUP('ST 1 lentelė'!C87,'Projektu sutartys 20190605'!$A$3:$O$81,4,FALSE)," ")</f>
        <v>21854.37</v>
      </c>
      <c r="M87" s="12">
        <f>IFERROR(VLOOKUP('ST 1 lentelė'!C87,'Projektu sutartys 20190605'!$A$3:$O$81,6,FALSE)," ")</f>
        <v>20082.400000000001</v>
      </c>
      <c r="N87" s="12">
        <f>IFERROR(VLOOKUP('ST 1 lentelė'!C87,'Projektu sutartys 20190605'!$A$3:$O$81,7,FALSE)," ")</f>
        <v>1771.97</v>
      </c>
      <c r="O87" s="12">
        <f>IFERROR(VLOOKUP('ST 1 lentelė'!C87,'Projektu sutartys 20190605'!$A$3:$O$81,8,FALSE)," ")</f>
        <v>1771.98</v>
      </c>
      <c r="P87" s="12">
        <f>IFERROR(VLOOKUP(C87,'mokejimai 20190605'!$A$1:$G$69,4,FALSE)," ")</f>
        <v>5385</v>
      </c>
      <c r="Q87" s="12">
        <f>IFERROR(VLOOKUP(C87,'mokejimai 20190605'!$A$1:$G$69,5,FALSE)," ")</f>
        <v>4577.25</v>
      </c>
      <c r="R87" s="12">
        <f>IFERROR(VLOOKUP($C87,'mokejimai 20190605'!$A$1:$G$69,6,FALSE)," ")</f>
        <v>403.87</v>
      </c>
      <c r="S87" s="12">
        <f>IFERROR(VLOOKUP($C87,'mokejimai 20190605'!$A$1:$G$69,7,FALSE)," ")</f>
        <v>403.88</v>
      </c>
      <c r="T87" s="12"/>
    </row>
    <row r="88" spans="1:20" ht="36" x14ac:dyDescent="0.25">
      <c r="A88" s="12" t="str">
        <f>'Visi duomenys'!A88</f>
        <v>2.1.2.3.6</v>
      </c>
      <c r="B88" s="12" t="str">
        <f>'Visi duomenys'!B88</f>
        <v>R086609-270000-0006</v>
      </c>
      <c r="C88" s="12" t="str">
        <f>'Visi duomenys'!C88</f>
        <v>08.1.3-CPVA-R-609-71-0016</v>
      </c>
      <c r="D88" s="237" t="str">
        <f>'Visi duomenys'!D88</f>
        <v>T.Švedko gydytojos kabineto pirminės asmens sveikatos priežiūros veiklos efektyvumo didinimas</v>
      </c>
      <c r="E88" s="12" t="str">
        <f>'Visi duomenys'!E88</f>
        <v>T. Švedko gydytojos kabinetas</v>
      </c>
      <c r="F88" s="12" t="str">
        <f>('Visi duomenys'!J88&amp;" "&amp;'Visi duomenys'!K88&amp;" "&amp;'Visi duomenys'!L88)</f>
        <v xml:space="preserve">  </v>
      </c>
      <c r="G88" s="12" t="str">
        <f>'Visi duomenys'!BI88</f>
        <v>Baigtas įgyvendinti</v>
      </c>
      <c r="H88" s="312">
        <f>'Visi duomenys'!N88</f>
        <v>14262.54</v>
      </c>
      <c r="I88" s="312">
        <f>'Visi duomenys'!S88</f>
        <v>12123.16</v>
      </c>
      <c r="J88" s="312">
        <f>'Visi duomenys'!P88</f>
        <v>1069.68</v>
      </c>
      <c r="K88" s="312">
        <f>'Visi duomenys'!O88+'Visi duomenys'!Q88+'Visi duomenys'!R88</f>
        <v>1069.7</v>
      </c>
      <c r="L88" s="12">
        <f>IFERROR(VLOOKUP('ST 1 lentelė'!C88,'Projektu sutartys 20190605'!$A$3:$O$81,4,FALSE)," ")</f>
        <v>13192.84</v>
      </c>
      <c r="M88" s="12">
        <f>IFERROR(VLOOKUP('ST 1 lentelė'!C88,'Projektu sutartys 20190605'!$A$3:$O$81,6,FALSE)," ")</f>
        <v>12123.16</v>
      </c>
      <c r="N88" s="12">
        <f>IFERROR(VLOOKUP('ST 1 lentelė'!C88,'Projektu sutartys 20190605'!$A$3:$O$81,7,FALSE)," ")</f>
        <v>1069.68</v>
      </c>
      <c r="O88" s="12">
        <f>IFERROR(VLOOKUP('ST 1 lentelė'!C88,'Projektu sutartys 20190605'!$A$3:$O$81,8,FALSE)," ")</f>
        <v>1069.7</v>
      </c>
      <c r="P88" s="12" t="str">
        <f>IFERROR(VLOOKUP(C88,'mokejimai 20190605'!$A$1:$G$69,4,FALSE)," ")</f>
        <v xml:space="preserve"> </v>
      </c>
      <c r="Q88" s="12" t="str">
        <f>IFERROR(VLOOKUP(C88,'mokejimai 20190605'!$A$1:$G$69,5,FALSE)," ")</f>
        <v xml:space="preserve"> </v>
      </c>
      <c r="R88" s="12" t="str">
        <f>IFERROR(VLOOKUP($C88,'mokejimai 20190605'!$A$1:$G$69,6,FALSE)," ")</f>
        <v xml:space="preserve"> </v>
      </c>
      <c r="S88" s="12" t="str">
        <f>IFERROR(VLOOKUP($C88,'mokejimai 20190605'!$A$1:$G$69,7,FALSE)," ")</f>
        <v xml:space="preserve"> </v>
      </c>
      <c r="T88" s="12"/>
    </row>
    <row r="89" spans="1:20" ht="36" x14ac:dyDescent="0.25">
      <c r="A89" s="12" t="str">
        <f>'Visi duomenys'!A89</f>
        <v>2.1.2.3.7</v>
      </c>
      <c r="B89" s="12" t="str">
        <f>'Visi duomenys'!B89</f>
        <v>R086609-270000-0007</v>
      </c>
      <c r="C89" s="12" t="str">
        <f>'Visi duomenys'!C89</f>
        <v>08.1.3-CPVA-R-609-71-0015</v>
      </c>
      <c r="D89" s="237" t="str">
        <f>'Visi duomenys'!D89</f>
        <v>V. R. Petkinienės IĮ „Philema“ pirminės asmens sveikatos priežiūros veiklos efektyvumo didinimas</v>
      </c>
      <c r="E89" s="12" t="str">
        <f>'Visi duomenys'!E89</f>
        <v xml:space="preserve">V. R. Petkinienės IĮ "Philema" </v>
      </c>
      <c r="F89" s="12" t="str">
        <f>('Visi duomenys'!J89&amp;" "&amp;'Visi duomenys'!K89&amp;" "&amp;'Visi duomenys'!L89)</f>
        <v xml:space="preserve">  </v>
      </c>
      <c r="G89" s="12" t="str">
        <f>'Visi duomenys'!BI89</f>
        <v>Baigtas įgyvendinti</v>
      </c>
      <c r="H89" s="312">
        <f>'Visi duomenys'!N89</f>
        <v>21476.829999999998</v>
      </c>
      <c r="I89" s="312">
        <f>'Visi duomenys'!S89</f>
        <v>18255.310000000001</v>
      </c>
      <c r="J89" s="312">
        <f>'Visi duomenys'!P89</f>
        <v>1610.75</v>
      </c>
      <c r="K89" s="312">
        <f>'Visi duomenys'!O89+'Visi duomenys'!Q89+'Visi duomenys'!R89</f>
        <v>1610.77</v>
      </c>
      <c r="L89" s="12">
        <f>IFERROR(VLOOKUP('ST 1 lentelė'!C89,'Projektu sutartys 20190605'!$A$3:$O$81,4,FALSE)," ")</f>
        <v>19866.060000000001</v>
      </c>
      <c r="M89" s="12">
        <f>IFERROR(VLOOKUP('ST 1 lentelė'!C89,'Projektu sutartys 20190605'!$A$3:$O$81,6,FALSE)," ")</f>
        <v>18255.310000000001</v>
      </c>
      <c r="N89" s="12">
        <f>IFERROR(VLOOKUP('ST 1 lentelė'!C89,'Projektu sutartys 20190605'!$A$3:$O$81,7,FALSE)," ")</f>
        <v>1610.75</v>
      </c>
      <c r="O89" s="12">
        <f>IFERROR(VLOOKUP('ST 1 lentelė'!C89,'Projektu sutartys 20190605'!$A$3:$O$81,8,FALSE)," ")</f>
        <v>1610.77</v>
      </c>
      <c r="P89" s="12">
        <f>IFERROR(VLOOKUP(C89,'mokejimai 20190605'!$A$1:$G$69,4,FALSE)," ")</f>
        <v>2101.27</v>
      </c>
      <c r="Q89" s="12">
        <f>IFERROR(VLOOKUP(C89,'mokejimai 20190605'!$A$1:$G$69,5,FALSE)," ")</f>
        <v>1786.08</v>
      </c>
      <c r="R89" s="12">
        <f>IFERROR(VLOOKUP($C89,'mokejimai 20190605'!$A$1:$G$69,6,FALSE)," ")</f>
        <v>157.59</v>
      </c>
      <c r="S89" s="12">
        <f>IFERROR(VLOOKUP($C89,'mokejimai 20190605'!$A$1:$G$69,7,FALSE)," ")</f>
        <v>157.6</v>
      </c>
      <c r="T89" s="12"/>
    </row>
    <row r="90" spans="1:20" x14ac:dyDescent="0.25">
      <c r="A90" s="12" t="str">
        <f>'Visi duomenys'!A90</f>
        <v>2.1.2.3.8</v>
      </c>
      <c r="B90" s="12" t="str">
        <f>'Visi duomenys'!B90</f>
        <v>R086609-270000-0008</v>
      </c>
      <c r="C90" s="12" t="str">
        <f>'Visi duomenys'!C90</f>
        <v>08.1.3-CPVA-R-609-71-0006</v>
      </c>
      <c r="D90" s="237" t="str">
        <f>'Visi duomenys'!D90</f>
        <v>Sveikatos priežiūros paslaugų prieinamumo gerinimas VšĮ Šilalės pirminės sveikatos priežiūros centre</v>
      </c>
      <c r="E90" s="12" t="str">
        <f>'Visi duomenys'!E90</f>
        <v>ŠPSPC</v>
      </c>
      <c r="F90" s="12" t="str">
        <f>('Visi duomenys'!J90&amp;" "&amp;'Visi duomenys'!K90&amp;" "&amp;'Visi duomenys'!L90)</f>
        <v xml:space="preserve">  </v>
      </c>
      <c r="G90" s="12" t="str">
        <f>'Visi duomenys'!BI90</f>
        <v>Baigtas įgyvendinti</v>
      </c>
      <c r="H90" s="312">
        <f>'Visi duomenys'!N90</f>
        <v>100219.43</v>
      </c>
      <c r="I90" s="312">
        <f>'Visi duomenys'!S90</f>
        <v>85186.52</v>
      </c>
      <c r="J90" s="312">
        <f>'Visi duomenys'!P90</f>
        <v>7516.45</v>
      </c>
      <c r="K90" s="312">
        <f>'Visi duomenys'!O90+'Visi duomenys'!Q90+'Visi duomenys'!R90</f>
        <v>7516.46</v>
      </c>
      <c r="L90" s="12">
        <f>IFERROR(VLOOKUP('ST 1 lentelė'!C90,'Projektu sutartys 20190605'!$A$3:$O$81,4,FALSE)," ")</f>
        <v>100219.43</v>
      </c>
      <c r="M90" s="12">
        <f>IFERROR(VLOOKUP('ST 1 lentelė'!C90,'Projektu sutartys 20190605'!$A$3:$O$81,6,FALSE)," ")</f>
        <v>85186.52</v>
      </c>
      <c r="N90" s="12">
        <f>IFERROR(VLOOKUP('ST 1 lentelė'!C90,'Projektu sutartys 20190605'!$A$3:$O$81,7,FALSE)," ")</f>
        <v>7516.45</v>
      </c>
      <c r="O90" s="12">
        <f>IFERROR(VLOOKUP('ST 1 lentelė'!C90,'Projektu sutartys 20190605'!$A$3:$O$81,8,FALSE)," ")</f>
        <v>7516.46</v>
      </c>
      <c r="P90" s="12" t="str">
        <f>IFERROR(VLOOKUP(C90,'mokejimai 20190605'!$A$1:$G$69,4,FALSE)," ")</f>
        <v xml:space="preserve"> </v>
      </c>
      <c r="Q90" s="12" t="str">
        <f>IFERROR(VLOOKUP(C90,'mokejimai 20190605'!$A$1:$G$69,5,FALSE)," ")</f>
        <v xml:space="preserve"> </v>
      </c>
      <c r="R90" s="12" t="str">
        <f>IFERROR(VLOOKUP($C90,'mokejimai 20190605'!$A$1:$G$69,6,FALSE)," ")</f>
        <v xml:space="preserve"> </v>
      </c>
      <c r="S90" s="12" t="str">
        <f>IFERROR(VLOOKUP($C90,'mokejimai 20190605'!$A$1:$G$69,7,FALSE)," ")</f>
        <v xml:space="preserve"> </v>
      </c>
      <c r="T90" s="12"/>
    </row>
    <row r="91" spans="1:20" ht="48" x14ac:dyDescent="0.25">
      <c r="A91" s="12" t="str">
        <f>'Visi duomenys'!A91</f>
        <v>2.1.2.3.9</v>
      </c>
      <c r="B91" s="12" t="str">
        <f>'Visi duomenys'!B91</f>
        <v>R086609-270000-0009</v>
      </c>
      <c r="C91" s="12" t="str">
        <f>'Visi duomenys'!C91</f>
        <v>08.1.3-CPVA-R-609-71-0007</v>
      </c>
      <c r="D91" s="237" t="str">
        <f>'Visi duomenys'!D91</f>
        <v>Gyventojų sveikatos priežiūros paslaugų gerinimas ir priklausomybės nuo opioidų mažinimas</v>
      </c>
      <c r="E91" s="12" t="str">
        <f>'Visi duomenys'!E91</f>
        <v>UAB "Šilalės šeimos gydytojo praktika"</v>
      </c>
      <c r="F91" s="12" t="str">
        <f>('Visi duomenys'!J91&amp;" "&amp;'Visi duomenys'!K91&amp;" "&amp;'Visi duomenys'!L91)</f>
        <v xml:space="preserve">  </v>
      </c>
      <c r="G91" s="12" t="str">
        <f>'Visi duomenys'!BI91</f>
        <v>Baigtas įgyvendinti</v>
      </c>
      <c r="H91" s="312">
        <f>'Visi duomenys'!N91</f>
        <v>52703.69</v>
      </c>
      <c r="I91" s="312">
        <f>'Visi duomenys'!S91</f>
        <v>44798.14</v>
      </c>
      <c r="J91" s="312">
        <f>'Visi duomenys'!P91</f>
        <v>3952.78</v>
      </c>
      <c r="K91" s="312">
        <f>'Visi duomenys'!O91+'Visi duomenys'!Q91+'Visi duomenys'!R91</f>
        <v>3952.77</v>
      </c>
      <c r="L91" s="12">
        <f>IFERROR(VLOOKUP('ST 1 lentelė'!C91,'Projektu sutartys 20190605'!$A$3:$O$81,4,FALSE)," ")</f>
        <v>48833.47</v>
      </c>
      <c r="M91" s="12">
        <f>IFERROR(VLOOKUP('ST 1 lentelė'!C91,'Projektu sutartys 20190605'!$A$3:$O$81,6,FALSE)," ")</f>
        <v>44874</v>
      </c>
      <c r="N91" s="12">
        <f>IFERROR(VLOOKUP('ST 1 lentelė'!C91,'Projektu sutartys 20190605'!$A$3:$O$81,7,FALSE)," ")</f>
        <v>3959.47</v>
      </c>
      <c r="O91" s="12">
        <f>IFERROR(VLOOKUP('ST 1 lentelė'!C91,'Projektu sutartys 20190605'!$A$3:$O$81,8,FALSE)," ")</f>
        <v>3959.47</v>
      </c>
      <c r="P91" s="12" t="str">
        <f>IFERROR(VLOOKUP(C91,'mokejimai 20190605'!$A$1:$G$69,4,FALSE)," ")</f>
        <v xml:space="preserve"> </v>
      </c>
      <c r="Q91" s="12" t="str">
        <f>IFERROR(VLOOKUP(C91,'mokejimai 20190605'!$A$1:$G$69,5,FALSE)," ")</f>
        <v xml:space="preserve"> </v>
      </c>
      <c r="R91" s="12" t="str">
        <f>IFERROR(VLOOKUP($C91,'mokejimai 20190605'!$A$1:$G$69,6,FALSE)," ")</f>
        <v xml:space="preserve"> </v>
      </c>
      <c r="S91" s="12" t="str">
        <f>IFERROR(VLOOKUP($C91,'mokejimai 20190605'!$A$1:$G$69,7,FALSE)," ")</f>
        <v xml:space="preserve"> </v>
      </c>
      <c r="T91" s="12"/>
    </row>
    <row r="92" spans="1:20" ht="36" x14ac:dyDescent="0.25">
      <c r="A92" s="12" t="str">
        <f>'Visi duomenys'!A92</f>
        <v>2.1.2.3.10</v>
      </c>
      <c r="B92" s="12" t="str">
        <f>'Visi duomenys'!B92</f>
        <v>R086609-270000-0010</v>
      </c>
      <c r="C92" s="12" t="str">
        <f>'Visi duomenys'!C92</f>
        <v>08.1.3-CPVA-R-609-71-0009</v>
      </c>
      <c r="D92" s="237" t="str">
        <f>'Visi duomenys'!D92</f>
        <v>Ambulatorinių sveikatos priežiūros paslaugų prieinamumo gerinimas Viešojoje įstaigoje Pajūrio ambulatorijoje</v>
      </c>
      <c r="E92" s="12" t="str">
        <f>'Visi duomenys'!E92</f>
        <v>Viešoji įstaiga Pajūrio ambulatorija</v>
      </c>
      <c r="F92" s="12" t="str">
        <f>('Visi duomenys'!J92&amp;" "&amp;'Visi duomenys'!K92&amp;" "&amp;'Visi duomenys'!L92)</f>
        <v xml:space="preserve">  </v>
      </c>
      <c r="G92" s="12" t="str">
        <f>'Visi duomenys'!BI92</f>
        <v>Baigtas įgyvendinti</v>
      </c>
      <c r="H92" s="312">
        <f>'Visi duomenys'!N92</f>
        <v>13540.07</v>
      </c>
      <c r="I92" s="312">
        <f>'Visi duomenys'!S92</f>
        <v>11509.06</v>
      </c>
      <c r="J92" s="312">
        <f>'Visi duomenys'!P92</f>
        <v>1015.5</v>
      </c>
      <c r="K92" s="312">
        <f>'Visi duomenys'!O92+'Visi duomenys'!Q92+'Visi duomenys'!R92</f>
        <v>1015.51</v>
      </c>
      <c r="L92" s="12">
        <f>IFERROR(VLOOKUP('ST 1 lentelė'!C92,'Projektu sutartys 20190605'!$A$3:$O$81,4,FALSE)," ")</f>
        <v>21270.58</v>
      </c>
      <c r="M92" s="12">
        <f>IFERROR(VLOOKUP('ST 1 lentelė'!C92,'Projektu sutartys 20190605'!$A$3:$O$81,6,FALSE)," ")</f>
        <v>18080</v>
      </c>
      <c r="N92" s="12">
        <f>IFERROR(VLOOKUP('ST 1 lentelė'!C92,'Projektu sutartys 20190605'!$A$3:$O$81,7,FALSE)," ")</f>
        <v>1595.28</v>
      </c>
      <c r="O92" s="12">
        <f>IFERROR(VLOOKUP('ST 1 lentelė'!C92,'Projektu sutartys 20190605'!$A$3:$O$81,8,FALSE)," ")</f>
        <v>1595.3</v>
      </c>
      <c r="P92" s="12" t="str">
        <f>IFERROR(VLOOKUP(C92,'mokejimai 20190605'!$A$1:$G$69,4,FALSE)," ")</f>
        <v xml:space="preserve"> </v>
      </c>
      <c r="Q92" s="12" t="str">
        <f>IFERROR(VLOOKUP(C92,'mokejimai 20190605'!$A$1:$G$69,5,FALSE)," ")</f>
        <v xml:space="preserve"> </v>
      </c>
      <c r="R92" s="12" t="str">
        <f>IFERROR(VLOOKUP($C92,'mokejimai 20190605'!$A$1:$G$69,6,FALSE)," ")</f>
        <v xml:space="preserve"> </v>
      </c>
      <c r="S92" s="12" t="str">
        <f>IFERROR(VLOOKUP($C92,'mokejimai 20190605'!$A$1:$G$69,7,FALSE)," ")</f>
        <v xml:space="preserve"> </v>
      </c>
      <c r="T92" s="12"/>
    </row>
    <row r="93" spans="1:20" ht="36" x14ac:dyDescent="0.25">
      <c r="A93" s="12" t="str">
        <f>'Visi duomenys'!A93</f>
        <v>2.1.2.3.11</v>
      </c>
      <c r="B93" s="12" t="str">
        <f>'Visi duomenys'!B93</f>
        <v>R086609-270000-0011</v>
      </c>
      <c r="C93" s="12" t="str">
        <f>'Visi duomenys'!C93</f>
        <v>08.1.3-CPVA-R-609-71-0002</v>
      </c>
      <c r="D93" s="237" t="str">
        <f>'Visi duomenys'!D93</f>
        <v>VšĮ Laukuvos ambulatorijos teikiamų paslaugų kokybės gerinimas</v>
      </c>
      <c r="E93" s="12" t="str">
        <f>'Visi duomenys'!E93</f>
        <v>Viešoji įstaiga Laukuvos ambulatorija</v>
      </c>
      <c r="F93" s="12" t="str">
        <f>('Visi duomenys'!J93&amp;" "&amp;'Visi duomenys'!K93&amp;" "&amp;'Visi duomenys'!L93)</f>
        <v xml:space="preserve">  </v>
      </c>
      <c r="G93" s="12" t="str">
        <f>'Visi duomenys'!BI93</f>
        <v>Baigtas įgyvendinti</v>
      </c>
      <c r="H93" s="312">
        <f>'Visi duomenys'!N93</f>
        <v>14200</v>
      </c>
      <c r="I93" s="312">
        <f>'Visi duomenys'!S93</f>
        <v>12070</v>
      </c>
      <c r="J93" s="312">
        <f>'Visi duomenys'!P93</f>
        <v>1065</v>
      </c>
      <c r="K93" s="312">
        <f>'Visi duomenys'!O93+'Visi duomenys'!Q93+'Visi duomenys'!R93</f>
        <v>1065</v>
      </c>
      <c r="L93" s="12">
        <f>IFERROR(VLOOKUP('ST 1 lentelė'!C93,'Projektu sutartys 20190605'!$A$3:$O$81,4,FALSE)," ")</f>
        <v>18170.59</v>
      </c>
      <c r="M93" s="12">
        <f>IFERROR(VLOOKUP('ST 1 lentelė'!C93,'Projektu sutartys 20190605'!$A$3:$O$81,6,FALSE)," ")</f>
        <v>15445</v>
      </c>
      <c r="N93" s="12">
        <f>IFERROR(VLOOKUP('ST 1 lentelė'!C93,'Projektu sutartys 20190605'!$A$3:$O$81,7,FALSE)," ")</f>
        <v>1362.79</v>
      </c>
      <c r="O93" s="12">
        <f>IFERROR(VLOOKUP('ST 1 lentelė'!C93,'Projektu sutartys 20190605'!$A$3:$O$81,8,FALSE)," ")</f>
        <v>1362.8</v>
      </c>
      <c r="P93" s="12" t="str">
        <f>IFERROR(VLOOKUP(C93,'mokejimai 20190605'!$A$1:$G$69,4,FALSE)," ")</f>
        <v xml:space="preserve"> </v>
      </c>
      <c r="Q93" s="12" t="str">
        <f>IFERROR(VLOOKUP(C93,'mokejimai 20190605'!$A$1:$G$69,5,FALSE)," ")</f>
        <v xml:space="preserve"> </v>
      </c>
      <c r="R93" s="12" t="str">
        <f>IFERROR(VLOOKUP($C93,'mokejimai 20190605'!$A$1:$G$69,6,FALSE)," ")</f>
        <v xml:space="preserve"> </v>
      </c>
      <c r="S93" s="12" t="str">
        <f>IFERROR(VLOOKUP($C93,'mokejimai 20190605'!$A$1:$G$69,7,FALSE)," ")</f>
        <v xml:space="preserve"> </v>
      </c>
      <c r="T93" s="12"/>
    </row>
    <row r="94" spans="1:20" ht="36" x14ac:dyDescent="0.25">
      <c r="A94" s="12" t="str">
        <f>'Visi duomenys'!A94</f>
        <v>2.1.2.3.12</v>
      </c>
      <c r="B94" s="12" t="str">
        <f>'Visi duomenys'!B94</f>
        <v>R086609-270000-0012</v>
      </c>
      <c r="C94" s="12" t="str">
        <f>'Visi duomenys'!C94</f>
        <v>08.1.3-CPVA-R-609-71-0010</v>
      </c>
      <c r="D94" s="237" t="str">
        <f>'Visi duomenys'!D94</f>
        <v>Ambulatorinių sveikatos priežiūros paslaugų prieinamumo gerinimas VšĮ Kvėdarnos ambulatorijoje</v>
      </c>
      <c r="E94" s="12" t="str">
        <f>'Visi duomenys'!E94</f>
        <v>Viešoji įstaiga Kvėdarnos ambulatorija</v>
      </c>
      <c r="F94" s="12" t="str">
        <f>('Visi duomenys'!J94&amp;" "&amp;'Visi duomenys'!K94&amp;" "&amp;'Visi duomenys'!L94)</f>
        <v xml:space="preserve">  </v>
      </c>
      <c r="G94" s="12" t="str">
        <f>'Visi duomenys'!BI94</f>
        <v>Baigtas įgyvendinti</v>
      </c>
      <c r="H94" s="312">
        <f>'Visi duomenys'!N94</f>
        <v>24973.85</v>
      </c>
      <c r="I94" s="312">
        <f>'Visi duomenys'!S94</f>
        <v>21227.77</v>
      </c>
      <c r="J94" s="312">
        <f>'Visi duomenys'!P94</f>
        <v>1873.03</v>
      </c>
      <c r="K94" s="312">
        <f>'Visi duomenys'!O94+'Visi duomenys'!Q94+'Visi duomenys'!R94</f>
        <v>1873.05</v>
      </c>
      <c r="L94" s="12">
        <f>IFERROR(VLOOKUP('ST 1 lentelė'!C94,'Projektu sutartys 20190605'!$A$3:$O$81,4,FALSE)," ")</f>
        <v>24982.35</v>
      </c>
      <c r="M94" s="12">
        <f>IFERROR(VLOOKUP('ST 1 lentelė'!C94,'Projektu sutartys 20190605'!$A$3:$O$81,6,FALSE)," ")</f>
        <v>21235</v>
      </c>
      <c r="N94" s="12">
        <f>IFERROR(VLOOKUP('ST 1 lentelė'!C94,'Projektu sutartys 20190605'!$A$3:$O$81,7,FALSE)," ")</f>
        <v>1873.67</v>
      </c>
      <c r="O94" s="12">
        <f>IFERROR(VLOOKUP('ST 1 lentelė'!C94,'Projektu sutartys 20190605'!$A$3:$O$81,8,FALSE)," ")</f>
        <v>1873.68</v>
      </c>
      <c r="P94" s="12" t="str">
        <f>IFERROR(VLOOKUP(C94,'mokejimai 20190605'!$A$1:$G$69,4,FALSE)," ")</f>
        <v xml:space="preserve"> </v>
      </c>
      <c r="Q94" s="12" t="str">
        <f>IFERROR(VLOOKUP(C94,'mokejimai 20190605'!$A$1:$G$69,5,FALSE)," ")</f>
        <v xml:space="preserve"> </v>
      </c>
      <c r="R94" s="12" t="str">
        <f>IFERROR(VLOOKUP($C94,'mokejimai 20190605'!$A$1:$G$69,6,FALSE)," ")</f>
        <v xml:space="preserve"> </v>
      </c>
      <c r="S94" s="12" t="str">
        <f>IFERROR(VLOOKUP($C94,'mokejimai 20190605'!$A$1:$G$69,7,FALSE)," ")</f>
        <v xml:space="preserve"> </v>
      </c>
      <c r="T94" s="12"/>
    </row>
    <row r="95" spans="1:20" ht="36" x14ac:dyDescent="0.25">
      <c r="A95" s="12" t="str">
        <f>'Visi duomenys'!A95</f>
        <v>2.1.2.3.13</v>
      </c>
      <c r="B95" s="12" t="str">
        <f>'Visi duomenys'!B95</f>
        <v>R086609-270000-0013</v>
      </c>
      <c r="C95" s="12" t="str">
        <f>'Visi duomenys'!C95</f>
        <v>08.1.3-CPVA-R-609-71-0017</v>
      </c>
      <c r="D95" s="237" t="str">
        <f>'Visi duomenys'!D95</f>
        <v>VšĮ Kaltinėnų PSPC paslaugų kokybės gerinimas</v>
      </c>
      <c r="E95" s="12" t="str">
        <f>'Visi duomenys'!E95</f>
        <v>VšĮ Kaltinėnų PSPC</v>
      </c>
      <c r="F95" s="12" t="str">
        <f>('Visi duomenys'!J95&amp;" "&amp;'Visi duomenys'!K95&amp;" "&amp;'Visi duomenys'!L95)</f>
        <v xml:space="preserve">  </v>
      </c>
      <c r="G95" s="12" t="str">
        <f>'Visi duomenys'!BI95</f>
        <v>Baigtas įgyvendinti</v>
      </c>
      <c r="H95" s="312">
        <f>'Visi duomenys'!N95</f>
        <v>17182</v>
      </c>
      <c r="I95" s="312">
        <f>'Visi duomenys'!S95</f>
        <v>11914.1</v>
      </c>
      <c r="J95" s="312">
        <f>'Visi duomenys'!P95</f>
        <v>2457.58</v>
      </c>
      <c r="K95" s="312">
        <f>'Visi duomenys'!O95+'Visi duomenys'!Q95+'Visi duomenys'!R95</f>
        <v>2810.3199999999997</v>
      </c>
      <c r="L95" s="12">
        <f>IFERROR(VLOOKUP('ST 1 lentelė'!C95,'Projektu sutartys 20190605'!$A$3:$O$81,4,FALSE)," ")</f>
        <v>19449.150000000001</v>
      </c>
      <c r="M95" s="12">
        <f>IFERROR(VLOOKUP('ST 1 lentelė'!C95,'Projektu sutartys 20190605'!$A$3:$O$81,6,FALSE)," ")</f>
        <v>13486.16</v>
      </c>
      <c r="N95" s="12">
        <f>IFERROR(VLOOKUP('ST 1 lentelė'!C95,'Projektu sutartys 20190605'!$A$3:$O$81,7,FALSE)," ")</f>
        <v>2781.85</v>
      </c>
      <c r="O95" s="12">
        <f>IFERROR(VLOOKUP('ST 1 lentelė'!C95,'Projektu sutartys 20190605'!$A$3:$O$81,8,FALSE)," ")</f>
        <v>3181.14</v>
      </c>
      <c r="P95" s="12" t="str">
        <f>IFERROR(VLOOKUP(C95,'mokejimai 20190605'!$A$1:$G$69,4,FALSE)," ")</f>
        <v xml:space="preserve"> </v>
      </c>
      <c r="Q95" s="12" t="str">
        <f>IFERROR(VLOOKUP(C95,'mokejimai 20190605'!$A$1:$G$69,5,FALSE)," ")</f>
        <v xml:space="preserve"> </v>
      </c>
      <c r="R95" s="12" t="str">
        <f>IFERROR(VLOOKUP($C95,'mokejimai 20190605'!$A$1:$G$69,6,FALSE)," ")</f>
        <v xml:space="preserve"> </v>
      </c>
      <c r="S95" s="12" t="str">
        <f>IFERROR(VLOOKUP($C95,'mokejimai 20190605'!$A$1:$G$69,7,FALSE)," ")</f>
        <v xml:space="preserve"> </v>
      </c>
      <c r="T95" s="12"/>
    </row>
    <row r="96" spans="1:20" x14ac:dyDescent="0.25">
      <c r="A96" s="12" t="str">
        <f>'Visi duomenys'!A96</f>
        <v>2.1.2.3.14</v>
      </c>
      <c r="B96" s="12" t="str">
        <f>'Visi duomenys'!B96</f>
        <v>R086609-270000-0014</v>
      </c>
      <c r="C96" s="12" t="str">
        <f>'Visi duomenys'!C96</f>
        <v>08.1.3-CPVA-R-609-71-0008</v>
      </c>
      <c r="D96" s="237" t="str">
        <f>'Visi duomenys'!D96</f>
        <v>VšĮ Tauragės rajono pirminės sveikatos priežiūros centro veiklos efektyvumo didinimas</v>
      </c>
      <c r="E96" s="12" t="str">
        <f>'Visi duomenys'!E96</f>
        <v>TPSPC</v>
      </c>
      <c r="F96" s="12" t="str">
        <f>('Visi duomenys'!J96&amp;" "&amp;'Visi duomenys'!K96&amp;" "&amp;'Visi duomenys'!L96)</f>
        <v xml:space="preserve">  </v>
      </c>
      <c r="G96" s="12" t="str">
        <f>'Visi duomenys'!BI96</f>
        <v>Įgyvendinimas</v>
      </c>
      <c r="H96" s="312">
        <f>'Visi duomenys'!N96</f>
        <v>249581.83</v>
      </c>
      <c r="I96" s="312">
        <f>'Visi duomenys'!S96</f>
        <v>212144.55</v>
      </c>
      <c r="J96" s="312">
        <f>'Visi duomenys'!P96</f>
        <v>18718.63</v>
      </c>
      <c r="K96" s="312">
        <f>'Visi duomenys'!O96+'Visi duomenys'!Q96+'Visi duomenys'!R96</f>
        <v>18718.650000000001</v>
      </c>
      <c r="L96" s="12">
        <f>IFERROR(VLOOKUP('ST 1 lentelė'!C96,'Projektu sutartys 20190605'!$A$3:$O$81,4,FALSE)," ")</f>
        <v>240523</v>
      </c>
      <c r="M96" s="12">
        <f>IFERROR(VLOOKUP('ST 1 lentelė'!C96,'Projektu sutartys 20190605'!$A$3:$O$81,6,FALSE)," ")</f>
        <v>204444.55</v>
      </c>
      <c r="N96" s="12">
        <f>IFERROR(VLOOKUP('ST 1 lentelė'!C96,'Projektu sutartys 20190605'!$A$3:$O$81,7,FALSE)," ")</f>
        <v>18039.22</v>
      </c>
      <c r="O96" s="12">
        <f>IFERROR(VLOOKUP('ST 1 lentelė'!C96,'Projektu sutartys 20190605'!$A$3:$O$81,8,FALSE)," ")</f>
        <v>18039.23</v>
      </c>
      <c r="P96" s="12">
        <f>IFERROR(VLOOKUP(C96,'mokejimai 20190605'!$A$1:$G$69,4,FALSE)," ")</f>
        <v>80026.12</v>
      </c>
      <c r="Q96" s="12">
        <f>IFERROR(VLOOKUP(C96,'mokejimai 20190605'!$A$1:$G$69,5,FALSE)," ")</f>
        <v>68022.2</v>
      </c>
      <c r="R96" s="12">
        <f>IFERROR(VLOOKUP($C96,'mokejimai 20190605'!$A$1:$G$69,6,FALSE)," ")</f>
        <v>6001.96</v>
      </c>
      <c r="S96" s="12">
        <f>IFERROR(VLOOKUP($C96,'mokejimai 20190605'!$A$1:$G$69,7,FALSE)," ")</f>
        <v>6001.96</v>
      </c>
      <c r="T96" s="12"/>
    </row>
    <row r="97" spans="1:20" ht="36" x14ac:dyDescent="0.25">
      <c r="A97" s="12" t="str">
        <f>'Visi duomenys'!A97</f>
        <v>2.1.2.3.15</v>
      </c>
      <c r="B97" s="12" t="str">
        <f>'Visi duomenys'!B97</f>
        <v>R086609-270000-0015</v>
      </c>
      <c r="C97" s="12" t="str">
        <f>'Visi duomenys'!C97</f>
        <v>08.1.3-CPVA-R-609-71-0001</v>
      </c>
      <c r="D97" s="237" t="str">
        <f>'Visi duomenys'!D97</f>
        <v>UAB ,,Šeimos pulsas" veiklos efektyvumo didinimas</v>
      </c>
      <c r="E97" s="12" t="str">
        <f>'Visi duomenys'!E97</f>
        <v>UAB ,,Šeimos pulsas"</v>
      </c>
      <c r="F97" s="12" t="str">
        <f>('Visi duomenys'!J97&amp;" "&amp;'Visi duomenys'!K97&amp;" "&amp;'Visi duomenys'!L97)</f>
        <v xml:space="preserve">  </v>
      </c>
      <c r="G97" s="12" t="str">
        <f>'Visi duomenys'!BI97</f>
        <v>Baigtas įgyvendinti</v>
      </c>
      <c r="H97" s="312">
        <f>'Visi duomenys'!N97</f>
        <v>47242</v>
      </c>
      <c r="I97" s="312">
        <f>'Visi duomenys'!S97</f>
        <v>40155.699999999997</v>
      </c>
      <c r="J97" s="312">
        <f>'Visi duomenys'!P97</f>
        <v>3543.15</v>
      </c>
      <c r="K97" s="312">
        <f>'Visi duomenys'!O97+'Visi duomenys'!Q97+'Visi duomenys'!R97</f>
        <v>3543.15</v>
      </c>
      <c r="L97" s="12">
        <f>IFERROR(VLOOKUP('ST 1 lentelė'!C97,'Projektu sutartys 20190605'!$A$3:$O$81,4,FALSE)," ")</f>
        <v>43698.85</v>
      </c>
      <c r="M97" s="12">
        <f>IFERROR(VLOOKUP('ST 1 lentelė'!C97,'Projektu sutartys 20190605'!$A$3:$O$81,6,FALSE)," ")</f>
        <v>40155.699999999997</v>
      </c>
      <c r="N97" s="12">
        <f>IFERROR(VLOOKUP('ST 1 lentelė'!C97,'Projektu sutartys 20190605'!$A$3:$O$81,7,FALSE)," ")</f>
        <v>3543.15</v>
      </c>
      <c r="O97" s="12">
        <f>IFERROR(VLOOKUP('ST 1 lentelė'!C97,'Projektu sutartys 20190605'!$A$3:$O$81,8,FALSE)," ")</f>
        <v>3543.15</v>
      </c>
      <c r="P97" s="12">
        <f>IFERROR(VLOOKUP(C97,'mokejimai 20190605'!$A$1:$G$69,4,FALSE)," ")</f>
        <v>30865.07</v>
      </c>
      <c r="Q97" s="12">
        <f>IFERROR(VLOOKUP(C97,'mokejimai 20190605'!$A$1:$G$69,5,FALSE)," ")</f>
        <v>26235.31</v>
      </c>
      <c r="R97" s="12">
        <f>IFERROR(VLOOKUP($C97,'mokejimai 20190605'!$A$1:$G$69,6,FALSE)," ")</f>
        <v>2314.88</v>
      </c>
      <c r="S97" s="12">
        <f>IFERROR(VLOOKUP($C97,'mokejimai 20190605'!$A$1:$G$69,7,FALSE)," ")</f>
        <v>2314.88</v>
      </c>
      <c r="T97" s="12"/>
    </row>
    <row r="98" spans="1:20" ht="48" x14ac:dyDescent="0.25">
      <c r="A98" s="12" t="str">
        <f>'Visi duomenys'!A98</f>
        <v>2.1.2.3.16</v>
      </c>
      <c r="B98" s="12" t="str">
        <f>'Visi duomenys'!B98</f>
        <v>R086609-270000-0016</v>
      </c>
      <c r="C98" s="12" t="str">
        <f>'Visi duomenys'!C98</f>
        <v>08.1.3-CPVA-R-609-71-0005</v>
      </c>
      <c r="D98" s="237" t="str">
        <f>'Visi duomenys'!D98</f>
        <v>UAB Mažonienės medicinos kabineto veiklos efektyvumo didinimas</v>
      </c>
      <c r="E98" s="12" t="str">
        <f>'Visi duomenys'!E98</f>
        <v>UAB Mažonienės medicinos kabinetas</v>
      </c>
      <c r="F98" s="12" t="str">
        <f>('Visi duomenys'!J98&amp;" "&amp;'Visi duomenys'!K98&amp;" "&amp;'Visi duomenys'!L98)</f>
        <v xml:space="preserve">  </v>
      </c>
      <c r="G98" s="12" t="str">
        <f>'Visi duomenys'!BI98</f>
        <v>Baigtas įgyvendinti</v>
      </c>
      <c r="H98" s="312">
        <f>'Visi duomenys'!N98</f>
        <v>26893</v>
      </c>
      <c r="I98" s="312">
        <f>'Visi duomenys'!S98</f>
        <v>21944.7</v>
      </c>
      <c r="J98" s="312">
        <f>'Visi duomenys'!P98</f>
        <v>0</v>
      </c>
      <c r="K98" s="312">
        <f>'Visi duomenys'!O98+'Visi duomenys'!Q98+'Visi duomenys'!R98</f>
        <v>4948.3</v>
      </c>
      <c r="L98" s="12">
        <f>IFERROR(VLOOKUP('ST 1 lentelė'!C98,'Projektu sutartys 20190605'!$A$3:$O$81,4,FALSE)," ")</f>
        <v>21944.7</v>
      </c>
      <c r="M98" s="12">
        <f>IFERROR(VLOOKUP('ST 1 lentelė'!C98,'Projektu sutartys 20190605'!$A$3:$O$81,6,FALSE)," ")</f>
        <v>21944.7</v>
      </c>
      <c r="N98" s="12">
        <f>IFERROR(VLOOKUP('ST 1 lentelė'!C98,'Projektu sutartys 20190605'!$A$3:$O$81,7,FALSE)," ")</f>
        <v>0</v>
      </c>
      <c r="O98" s="12">
        <f>IFERROR(VLOOKUP('ST 1 lentelė'!C98,'Projektu sutartys 20190605'!$A$3:$O$81,8,FALSE)," ")</f>
        <v>4948.3</v>
      </c>
      <c r="P98" s="12">
        <f>IFERROR(VLOOKUP(C98,'mokejimai 20190605'!$A$1:$G$69,4,FALSE)," ")</f>
        <v>26893</v>
      </c>
      <c r="Q98" s="12">
        <f>IFERROR(VLOOKUP(C98,'mokejimai 20190605'!$A$1:$G$69,5,FALSE)," ")</f>
        <v>21944.7</v>
      </c>
      <c r="R98" s="12">
        <f>IFERROR(VLOOKUP($C98,'mokejimai 20190605'!$A$1:$G$69,6,FALSE)," ")</f>
        <v>0</v>
      </c>
      <c r="S98" s="12">
        <f>IFERROR(VLOOKUP($C98,'mokejimai 20190605'!$A$1:$G$69,7,FALSE)," ")</f>
        <v>4948.3</v>
      </c>
      <c r="T98" s="12"/>
    </row>
    <row r="99" spans="1:20" ht="24" x14ac:dyDescent="0.25">
      <c r="A99" s="12" t="str">
        <f>'Visi duomenys'!A99</f>
        <v>2.1.2.3.17</v>
      </c>
      <c r="B99" s="12" t="str">
        <f>'Visi duomenys'!B99</f>
        <v>R086609-270000-0017</v>
      </c>
      <c r="C99" s="12" t="str">
        <f>'Visi duomenys'!C99</f>
        <v>08.1.3-CPVA-R-609-71-0004</v>
      </c>
      <c r="D99" s="237" t="str">
        <f>'Visi duomenys'!D99</f>
        <v>UAB InMedica šeimos klinikų Tauragėje ir Skaudvilėje veiklos efektyvumo didinimas</v>
      </c>
      <c r="E99" s="12" t="str">
        <f>'Visi duomenys'!E99</f>
        <v>UAB InMedica</v>
      </c>
      <c r="F99" s="12" t="str">
        <f>('Visi duomenys'!J99&amp;" "&amp;'Visi duomenys'!K99&amp;" "&amp;'Visi duomenys'!L99)</f>
        <v xml:space="preserve">  </v>
      </c>
      <c r="G99" s="12" t="str">
        <f>'Visi duomenys'!BI99</f>
        <v>Baigtas įgyvendinti</v>
      </c>
      <c r="H99" s="312">
        <f>'Visi duomenys'!N99</f>
        <v>103528.96000000001</v>
      </c>
      <c r="I99" s="312">
        <f>'Visi duomenys'!S99</f>
        <v>87999.62</v>
      </c>
      <c r="J99" s="312">
        <f>'Visi duomenys'!P99</f>
        <v>7764.67</v>
      </c>
      <c r="K99" s="312">
        <f>'Visi duomenys'!O99+'Visi duomenys'!Q99+'Visi duomenys'!R99</f>
        <v>7764.67</v>
      </c>
      <c r="L99" s="12">
        <f>IFERROR(VLOOKUP('ST 1 lentelė'!C99,'Projektu sutartys 20190605'!$A$3:$O$81,4,FALSE)," ")</f>
        <v>99133.17</v>
      </c>
      <c r="M99" s="12">
        <f>IFERROR(VLOOKUP('ST 1 lentelė'!C99,'Projektu sutartys 20190605'!$A$3:$O$81,6,FALSE)," ")</f>
        <v>91095.35</v>
      </c>
      <c r="N99" s="12">
        <f>IFERROR(VLOOKUP('ST 1 lentelė'!C99,'Projektu sutartys 20190605'!$A$3:$O$81,7,FALSE)," ")</f>
        <v>8037.82</v>
      </c>
      <c r="O99" s="12">
        <f>IFERROR(VLOOKUP('ST 1 lentelė'!C99,'Projektu sutartys 20190605'!$A$3:$O$81,8,FALSE)," ")</f>
        <v>8037.83</v>
      </c>
      <c r="P99" s="12">
        <f>IFERROR(VLOOKUP(C99,'mokejimai 20190605'!$A$1:$G$69,4,FALSE)," ")</f>
        <v>82291.960000000006</v>
      </c>
      <c r="Q99" s="12">
        <f>IFERROR(VLOOKUP(C99,'mokejimai 20190605'!$A$1:$G$69,5,FALSE)," ")</f>
        <v>69948.17</v>
      </c>
      <c r="R99" s="12">
        <f>IFERROR(VLOOKUP($C99,'mokejimai 20190605'!$A$1:$G$69,6,FALSE)," ")</f>
        <v>6171.89</v>
      </c>
      <c r="S99" s="12">
        <f>IFERROR(VLOOKUP($C99,'mokejimai 20190605'!$A$1:$G$69,7,FALSE)," ")</f>
        <v>6171.9</v>
      </c>
      <c r="T99" s="12"/>
    </row>
    <row r="100" spans="1:20" x14ac:dyDescent="0.25">
      <c r="A100" s="239" t="str">
        <f>'Visi duomenys'!A100</f>
        <v>2.1.3.</v>
      </c>
      <c r="B100" s="239">
        <f>'Visi duomenys'!B100</f>
        <v>0</v>
      </c>
      <c r="C100" s="239">
        <f>'Visi duomenys'!C100</f>
        <v>0</v>
      </c>
      <c r="D100" s="236" t="str">
        <f>'Visi duomenys'!D100</f>
        <v>Uždavinys. Padidinti regiono savivaldybių socialinio būsto fondą, pagerinti bendruomenėje teikiamų socialinių paslaugų kokybę ir išplėsti jų prieinamumą.</v>
      </c>
      <c r="E100" s="10">
        <f>'Visi duomenys'!E100</f>
        <v>0</v>
      </c>
      <c r="F100" s="10" t="str">
        <f>('Visi duomenys'!J100&amp;" "&amp;'Visi duomenys'!K100&amp;" "&amp;'Visi duomenys'!L100)</f>
        <v xml:space="preserve">  </v>
      </c>
      <c r="G100" s="10" t="str">
        <f>'Visi duomenys'!BI100</f>
        <v xml:space="preserve"> </v>
      </c>
      <c r="H100" s="322">
        <f>'Visi duomenys'!N100</f>
        <v>0</v>
      </c>
      <c r="I100" s="322">
        <f>'Visi duomenys'!S100</f>
        <v>0</v>
      </c>
      <c r="J100" s="322">
        <f>'Visi duomenys'!P100</f>
        <v>0</v>
      </c>
      <c r="K100" s="322">
        <f>'Visi duomenys'!O100+'Visi duomenys'!Q100+'Visi duomenys'!R100</f>
        <v>0</v>
      </c>
      <c r="L100" s="10" t="str">
        <f>IFERROR(VLOOKUP('ST 1 lentelė'!C100,'Projektu sutartys 20190605'!$A$3:$O$81,4,FALSE)," ")</f>
        <v xml:space="preserve"> </v>
      </c>
      <c r="M100" s="10" t="str">
        <f>IFERROR(VLOOKUP('ST 1 lentelė'!C100,'Projektu sutartys 20190605'!$A$3:$O$81,6,FALSE)," ")</f>
        <v xml:space="preserve"> </v>
      </c>
      <c r="N100" s="10" t="str">
        <f>IFERROR(VLOOKUP('ST 1 lentelė'!C100,'Projektu sutartys 20190605'!$A$3:$O$81,7,FALSE)," ")</f>
        <v xml:space="preserve"> </v>
      </c>
      <c r="O100" s="10" t="str">
        <f>IFERROR(VLOOKUP('ST 1 lentelė'!C100,'Projektu sutartys 20190605'!$A$3:$O$81,8,FALSE)," ")</f>
        <v xml:space="preserve"> </v>
      </c>
      <c r="P100" s="10" t="str">
        <f>IFERROR(VLOOKUP(C100,'mokejimai 20190605'!$A$1:$G$69,4,FALSE)," ")</f>
        <v xml:space="preserve"> </v>
      </c>
      <c r="Q100" s="10" t="str">
        <f>IFERROR(VLOOKUP(C100,'mokejimai 20190605'!$A$1:$G$69,5,FALSE)," ")</f>
        <v xml:space="preserve"> </v>
      </c>
      <c r="R100" s="10" t="str">
        <f>IFERROR(VLOOKUP($C100,'mokejimai 20190605'!$A$1:$G$69,6,FALSE)," ")</f>
        <v xml:space="preserve"> </v>
      </c>
      <c r="S100" s="10" t="str">
        <f>IFERROR(VLOOKUP($C100,'mokejimai 20190605'!$A$1:$G$69,7,FALSE)," ")</f>
        <v xml:space="preserve"> </v>
      </c>
      <c r="T100" s="10"/>
    </row>
    <row r="101" spans="1:20" x14ac:dyDescent="0.25">
      <c r="A101" s="239" t="str">
        <f>'Visi duomenys'!A101</f>
        <v>2.1.3.1</v>
      </c>
      <c r="B101" s="239">
        <f>'Visi duomenys'!B101</f>
        <v>0</v>
      </c>
      <c r="C101" s="239">
        <f>'Visi duomenys'!C101</f>
        <v>0</v>
      </c>
      <c r="D101" s="236" t="str">
        <f>'Visi duomenys'!D101</f>
        <v>Priemonė: Socialinių paslaugų infrastruktūros plėtra</v>
      </c>
      <c r="E101" s="10">
        <f>'Visi duomenys'!E101</f>
        <v>0</v>
      </c>
      <c r="F101" s="10" t="str">
        <f>('Visi duomenys'!J101&amp;" "&amp;'Visi duomenys'!K101&amp;" "&amp;'Visi duomenys'!L101)</f>
        <v xml:space="preserve">  </v>
      </c>
      <c r="G101" s="10" t="str">
        <f>'Visi duomenys'!BI101</f>
        <v xml:space="preserve"> </v>
      </c>
      <c r="H101" s="322">
        <f>'Visi duomenys'!N101</f>
        <v>0</v>
      </c>
      <c r="I101" s="322">
        <f>'Visi duomenys'!S101</f>
        <v>0</v>
      </c>
      <c r="J101" s="322">
        <f>'Visi duomenys'!P101</f>
        <v>0</v>
      </c>
      <c r="K101" s="322">
        <f>'Visi duomenys'!O101+'Visi duomenys'!Q101+'Visi duomenys'!R101</f>
        <v>0</v>
      </c>
      <c r="L101" s="10" t="str">
        <f>IFERROR(VLOOKUP('ST 1 lentelė'!C101,'Projektu sutartys 20190605'!$A$3:$O$81,4,FALSE)," ")</f>
        <v xml:space="preserve"> </v>
      </c>
      <c r="M101" s="10" t="str">
        <f>IFERROR(VLOOKUP('ST 1 lentelė'!C101,'Projektu sutartys 20190605'!$A$3:$O$81,6,FALSE)," ")</f>
        <v xml:space="preserve"> </v>
      </c>
      <c r="N101" s="10" t="str">
        <f>IFERROR(VLOOKUP('ST 1 lentelė'!C101,'Projektu sutartys 20190605'!$A$3:$O$81,7,FALSE)," ")</f>
        <v xml:space="preserve"> </v>
      </c>
      <c r="O101" s="10" t="str">
        <f>IFERROR(VLOOKUP('ST 1 lentelė'!C101,'Projektu sutartys 20190605'!$A$3:$O$81,8,FALSE)," ")</f>
        <v xml:space="preserve"> </v>
      </c>
      <c r="P101" s="10" t="str">
        <f>IFERROR(VLOOKUP(C101,'mokejimai 20190605'!$A$1:$G$69,4,FALSE)," ")</f>
        <v xml:space="preserve"> </v>
      </c>
      <c r="Q101" s="10" t="str">
        <f>IFERROR(VLOOKUP(C101,'mokejimai 20190605'!$A$1:$G$69,5,FALSE)," ")</f>
        <v xml:space="preserve"> </v>
      </c>
      <c r="R101" s="10" t="str">
        <f>IFERROR(VLOOKUP($C101,'mokejimai 20190605'!$A$1:$G$69,6,FALSE)," ")</f>
        <v xml:space="preserve"> </v>
      </c>
      <c r="S101" s="10" t="str">
        <f>IFERROR(VLOOKUP($C101,'mokejimai 20190605'!$A$1:$G$69,7,FALSE)," ")</f>
        <v xml:space="preserve"> </v>
      </c>
      <c r="T101" s="10"/>
    </row>
    <row r="102" spans="1:20" x14ac:dyDescent="0.25">
      <c r="A102" s="12" t="str">
        <f>'Visi duomenys'!A102</f>
        <v>2.1.3.1.1</v>
      </c>
      <c r="B102" s="12" t="str">
        <f>'Visi duomenys'!B102</f>
        <v>R084407-270000-1196</v>
      </c>
      <c r="C102" s="12" t="str">
        <f>'Visi duomenys'!C102</f>
        <v>08.1.1-CPVA-R-407-71-0003</v>
      </c>
      <c r="D102" s="237" t="str">
        <f>'Visi duomenys'!D102</f>
        <v>Savarankiško gyvenimo namų plėtra senyvo amžiaus asmenims ir (ar) asmenims su negalia Šventupio g. 3, Šiauduvoje, Šilalės r.</v>
      </c>
      <c r="E102" s="12" t="str">
        <f>'Visi duomenys'!E102</f>
        <v>ŠRSA</v>
      </c>
      <c r="F102" s="12" t="str">
        <f>('Visi duomenys'!J102&amp;" "&amp;'Visi duomenys'!K102&amp;" "&amp;'Visi duomenys'!L102)</f>
        <v xml:space="preserve">  </v>
      </c>
      <c r="G102" s="12" t="str">
        <f>'Visi duomenys'!BI102</f>
        <v>Baigtas įgyvendinti</v>
      </c>
      <c r="H102" s="312">
        <f>'Visi duomenys'!N102</f>
        <v>163883.85</v>
      </c>
      <c r="I102" s="312">
        <f>'Visi duomenys'!S102</f>
        <v>139301.26999999999</v>
      </c>
      <c r="J102" s="312">
        <f>'Visi duomenys'!P102</f>
        <v>0</v>
      </c>
      <c r="K102" s="312">
        <f>'Visi duomenys'!O102+'Visi duomenys'!Q102+'Visi duomenys'!R102</f>
        <v>24582.58</v>
      </c>
      <c r="L102" s="12">
        <f>IFERROR(VLOOKUP('ST 1 lentelė'!C102,'Projektu sutartys 20190605'!$A$3:$O$81,4,FALSE)," ")</f>
        <v>169733.46</v>
      </c>
      <c r="M102" s="12">
        <f>IFERROR(VLOOKUP('ST 1 lentelė'!C102,'Projektu sutartys 20190605'!$A$3:$O$81,6,FALSE)," ")</f>
        <v>144273.44</v>
      </c>
      <c r="N102" s="12">
        <f>IFERROR(VLOOKUP('ST 1 lentelė'!C102,'Projektu sutartys 20190605'!$A$3:$O$81,7,FALSE)," ")</f>
        <v>0</v>
      </c>
      <c r="O102" s="12">
        <f>IFERROR(VLOOKUP('ST 1 lentelė'!C102,'Projektu sutartys 20190605'!$A$3:$O$81,8,FALSE)," ")</f>
        <v>25460.02</v>
      </c>
      <c r="P102" s="12">
        <f>IFERROR(VLOOKUP(C102,'mokejimai 20190605'!$A$1:$G$69,4,FALSE)," ")</f>
        <v>163883.85</v>
      </c>
      <c r="Q102" s="12">
        <f>IFERROR(VLOOKUP(C102,'mokejimai 20190605'!$A$1:$G$69,5,FALSE)," ")</f>
        <v>139301.26999999999</v>
      </c>
      <c r="R102" s="12">
        <f>IFERROR(VLOOKUP($C102,'mokejimai 20190605'!$A$1:$G$69,6,FALSE)," ")</f>
        <v>0</v>
      </c>
      <c r="S102" s="12">
        <f>IFERROR(VLOOKUP($C102,'mokejimai 20190605'!$A$1:$G$69,7,FALSE)," ")</f>
        <v>24582.58</v>
      </c>
      <c r="T102" s="12"/>
    </row>
    <row r="103" spans="1:20" x14ac:dyDescent="0.25">
      <c r="A103" s="12" t="str">
        <f>'Visi duomenys'!A103</f>
        <v>2.1.3.1.2</v>
      </c>
      <c r="B103" s="12" t="str">
        <f>'Visi duomenys'!B103</f>
        <v>R084407-270000-1197</v>
      </c>
      <c r="C103" s="12" t="str">
        <f>'Visi duomenys'!C103</f>
        <v>08.1.1-CPVA-R-407-71-0001</v>
      </c>
      <c r="D103" s="237" t="str">
        <f>'Visi duomenys'!D103</f>
        <v>Modernizuoti veikiančius palaikomojo gydymo, slaugos ir senelių globos namus Pagėgiuose</v>
      </c>
      <c r="E103" s="12" t="str">
        <f>'Visi duomenys'!E103</f>
        <v>PSA</v>
      </c>
      <c r="F103" s="12" t="str">
        <f>('Visi duomenys'!J103&amp;" "&amp;'Visi duomenys'!K103&amp;" "&amp;'Visi duomenys'!L103)</f>
        <v xml:space="preserve">  </v>
      </c>
      <c r="G103" s="12" t="str">
        <f>'Visi duomenys'!BI103</f>
        <v>Baigtas įgyvendinti</v>
      </c>
      <c r="H103" s="312">
        <f>'Visi duomenys'!N103</f>
        <v>77491.23</v>
      </c>
      <c r="I103" s="312">
        <f>'Visi duomenys'!S103</f>
        <v>55159.27</v>
      </c>
      <c r="J103" s="312">
        <f>'Visi duomenys'!P103</f>
        <v>0</v>
      </c>
      <c r="K103" s="312">
        <f>'Visi duomenys'!O103+'Visi duomenys'!Q103+'Visi duomenys'!R103</f>
        <v>22331.96</v>
      </c>
      <c r="L103" s="12">
        <f>IFERROR(VLOOKUP('ST 1 lentelė'!C103,'Projektu sutartys 20190605'!$A$3:$O$81,4,FALSE)," ")</f>
        <v>77916.53</v>
      </c>
      <c r="M103" s="12">
        <f>IFERROR(VLOOKUP('ST 1 lentelė'!C103,'Projektu sutartys 20190605'!$A$3:$O$81,6,FALSE)," ")</f>
        <v>55462</v>
      </c>
      <c r="N103" s="12">
        <f>IFERROR(VLOOKUP('ST 1 lentelė'!C103,'Projektu sutartys 20190605'!$A$3:$O$81,7,FALSE)," ")</f>
        <v>0</v>
      </c>
      <c r="O103" s="12">
        <f>IFERROR(VLOOKUP('ST 1 lentelė'!C103,'Projektu sutartys 20190605'!$A$3:$O$81,8,FALSE)," ")</f>
        <v>22454.53</v>
      </c>
      <c r="P103" s="12">
        <f>IFERROR(VLOOKUP(C103,'mokejimai 20190605'!$A$1:$G$69,4,FALSE)," ")</f>
        <v>77491.23</v>
      </c>
      <c r="Q103" s="12">
        <f>IFERROR(VLOOKUP(C103,'mokejimai 20190605'!$A$1:$G$69,5,FALSE)," ")</f>
        <v>55159.27</v>
      </c>
      <c r="R103" s="12">
        <f>IFERROR(VLOOKUP($C103,'mokejimai 20190605'!$A$1:$G$69,6,FALSE)," ")</f>
        <v>0</v>
      </c>
      <c r="S103" s="12">
        <f>IFERROR(VLOOKUP($C103,'mokejimai 20190605'!$A$1:$G$69,7,FALSE)," ")</f>
        <v>22331.96</v>
      </c>
      <c r="T103" s="12"/>
    </row>
    <row r="104" spans="1:20" x14ac:dyDescent="0.25">
      <c r="A104" s="12" t="str">
        <f>'Visi duomenys'!A104</f>
        <v>2.1.3.1.3</v>
      </c>
      <c r="B104" s="12" t="str">
        <f>'Visi duomenys'!B104</f>
        <v>R084407-270000-1198</v>
      </c>
      <c r="C104" s="12" t="str">
        <f>'Visi duomenys'!C104</f>
        <v>08.1.1-CPVA-R-407-71-0002</v>
      </c>
      <c r="D104" s="237" t="str">
        <f>'Visi duomenys'!D104</f>
        <v>Socialinių paslaugų įstaigos modernizavimas ir paslaugų plėtra Jurbarko rajone</v>
      </c>
      <c r="E104" s="12" t="str">
        <f>'Visi duomenys'!E104</f>
        <v>JRSA</v>
      </c>
      <c r="F104" s="12" t="str">
        <f>('Visi duomenys'!J104&amp;" "&amp;'Visi duomenys'!K104&amp;" "&amp;'Visi duomenys'!L104)</f>
        <v xml:space="preserve">  </v>
      </c>
      <c r="G104" s="12" t="str">
        <f>'Visi duomenys'!BI104</f>
        <v>Įgyvendinimas</v>
      </c>
      <c r="H104" s="312">
        <f>'Visi duomenys'!N104</f>
        <v>184477.95</v>
      </c>
      <c r="I104" s="312">
        <f>'Visi duomenys'!S104</f>
        <v>156806.25</v>
      </c>
      <c r="J104" s="312">
        <f>'Visi duomenys'!P104</f>
        <v>0</v>
      </c>
      <c r="K104" s="312">
        <f>'Visi duomenys'!O104+'Visi duomenys'!Q104+'Visi duomenys'!R104</f>
        <v>27671.7</v>
      </c>
      <c r="L104" s="12">
        <f>IFERROR(VLOOKUP('ST 1 lentelė'!C104,'Projektu sutartys 20190605'!$A$3:$O$81,4,FALSE)," ")</f>
        <v>191806.42</v>
      </c>
      <c r="M104" s="12">
        <f>IFERROR(VLOOKUP('ST 1 lentelė'!C104,'Projektu sutartys 20190605'!$A$3:$O$81,6,FALSE)," ")</f>
        <v>163035.45000000001</v>
      </c>
      <c r="N104" s="12">
        <f>IFERROR(VLOOKUP('ST 1 lentelė'!C104,'Projektu sutartys 20190605'!$A$3:$O$81,7,FALSE)," ")</f>
        <v>0</v>
      </c>
      <c r="O104" s="12">
        <f>IFERROR(VLOOKUP('ST 1 lentelė'!C104,'Projektu sutartys 20190605'!$A$3:$O$81,8,FALSE)," ")</f>
        <v>28770.97</v>
      </c>
      <c r="P104" s="12">
        <f>IFERROR(VLOOKUP(C104,'mokejimai 20190605'!$A$1:$G$69,4,FALSE)," ")</f>
        <v>157447.28</v>
      </c>
      <c r="Q104" s="12">
        <f>IFERROR(VLOOKUP(C104,'mokejimai 20190605'!$A$1:$G$69,5,FALSE)," ")</f>
        <v>133830.18</v>
      </c>
      <c r="R104" s="12">
        <f>IFERROR(VLOOKUP($C104,'mokejimai 20190605'!$A$1:$G$69,6,FALSE)," ")</f>
        <v>0</v>
      </c>
      <c r="S104" s="12">
        <f>IFERROR(VLOOKUP($C104,'mokejimai 20190605'!$A$1:$G$69,7,FALSE)," ")</f>
        <v>23617.1</v>
      </c>
      <c r="T104" s="12"/>
    </row>
    <row r="105" spans="1:20" ht="48" x14ac:dyDescent="0.25">
      <c r="A105" s="12" t="str">
        <f>'Visi duomenys'!A105</f>
        <v>2.1.3.1.4</v>
      </c>
      <c r="B105" s="12" t="str">
        <f>'Visi duomenys'!B105</f>
        <v>R084407-270000-1199</v>
      </c>
      <c r="C105" s="12" t="str">
        <f>'Visi duomenys'!C105</f>
        <v>08.1.1-CPVA-R-407-71-0004</v>
      </c>
      <c r="D105" s="237" t="str">
        <f>'Visi duomenys'!D105</f>
        <v>Nestacionarių socialinių paslaugų infrastruktūros plėtra Tauragės rajono savivaldybėje</v>
      </c>
      <c r="E105" s="12" t="str">
        <f>'Visi duomenys'!E105</f>
        <v>BĮ "Tauragės socialinių paslaugų centras"</v>
      </c>
      <c r="F105" s="12" t="str">
        <f>('Visi duomenys'!J105&amp;" "&amp;'Visi duomenys'!K105&amp;" "&amp;'Visi duomenys'!L105)</f>
        <v xml:space="preserve">  </v>
      </c>
      <c r="G105" s="12" t="str">
        <f>'Visi duomenys'!BI105</f>
        <v>Įgyvendinimas</v>
      </c>
      <c r="H105" s="312">
        <f>'Visi duomenys'!N105</f>
        <v>416817.53</v>
      </c>
      <c r="I105" s="312">
        <f>'Visi duomenys'!S105</f>
        <v>236884.21</v>
      </c>
      <c r="J105" s="312">
        <f>'Visi duomenys'!P105</f>
        <v>0</v>
      </c>
      <c r="K105" s="312">
        <f>'Visi duomenys'!O105+'Visi duomenys'!Q105+'Visi duomenys'!R105</f>
        <v>179933.32</v>
      </c>
      <c r="L105" s="12">
        <f>IFERROR(VLOOKUP('ST 1 lentelė'!C105,'Projektu sutartys 20190605'!$A$3:$O$81,4,FALSE)," ")</f>
        <v>416817.53</v>
      </c>
      <c r="M105" s="12">
        <f>IFERROR(VLOOKUP('ST 1 lentelė'!C105,'Projektu sutartys 20190605'!$A$3:$O$81,6,FALSE)," ")</f>
        <v>225380.11</v>
      </c>
      <c r="N105" s="12">
        <f>IFERROR(VLOOKUP('ST 1 lentelė'!C105,'Projektu sutartys 20190605'!$A$3:$O$81,7,FALSE)," ")</f>
        <v>0</v>
      </c>
      <c r="O105" s="12">
        <f>IFERROR(VLOOKUP('ST 1 lentelė'!C105,'Projektu sutartys 20190605'!$A$3:$O$81,8,FALSE)," ")</f>
        <v>191437.42</v>
      </c>
      <c r="P105" s="12">
        <f>IFERROR(VLOOKUP(C105,'mokejimai 20190605'!$A$1:$G$69,4,FALSE)," ")</f>
        <v>44085.2</v>
      </c>
      <c r="Q105" s="12">
        <f>IFERROR(VLOOKUP(C105,'mokejimai 20190605'!$A$1:$G$69,5,FALSE)," ")</f>
        <v>23837.599999999999</v>
      </c>
      <c r="R105" s="12">
        <f>IFERROR(VLOOKUP($C105,'mokejimai 20190605'!$A$1:$G$69,6,FALSE)," ")</f>
        <v>0</v>
      </c>
      <c r="S105" s="12">
        <f>IFERROR(VLOOKUP($C105,'mokejimai 20190605'!$A$1:$G$69,7,FALSE)," ")</f>
        <v>20247.599999999999</v>
      </c>
      <c r="T105" s="12"/>
    </row>
    <row r="106" spans="1:20" x14ac:dyDescent="0.25">
      <c r="A106" s="239" t="str">
        <f>'Visi duomenys'!A106</f>
        <v>2.1.3.2</v>
      </c>
      <c r="B106" s="239" t="str">
        <f>'Visi duomenys'!B106</f>
        <v/>
      </c>
      <c r="C106" s="239">
        <f>'Visi duomenys'!C106</f>
        <v>0</v>
      </c>
      <c r="D106" s="236" t="str">
        <f>'Visi duomenys'!D106</f>
        <v>Priemonė: Socialinio būsto fondo plėtra</v>
      </c>
      <c r="E106" s="10">
        <f>'Visi duomenys'!E106</f>
        <v>0</v>
      </c>
      <c r="F106" s="10" t="str">
        <f>('Visi duomenys'!J106&amp;" "&amp;'Visi duomenys'!K106&amp;" "&amp;'Visi duomenys'!L106)</f>
        <v xml:space="preserve">  </v>
      </c>
      <c r="G106" s="10" t="str">
        <f>'Visi duomenys'!BI106</f>
        <v xml:space="preserve"> </v>
      </c>
      <c r="H106" s="322">
        <f>'Visi duomenys'!N106</f>
        <v>0</v>
      </c>
      <c r="I106" s="322">
        <f>'Visi duomenys'!S106</f>
        <v>0</v>
      </c>
      <c r="J106" s="322">
        <f>'Visi duomenys'!P106</f>
        <v>0</v>
      </c>
      <c r="K106" s="322">
        <f>'Visi duomenys'!O106+'Visi duomenys'!Q106+'Visi duomenys'!R106</f>
        <v>0</v>
      </c>
      <c r="L106" s="10" t="str">
        <f>IFERROR(VLOOKUP('ST 1 lentelė'!C106,'Projektu sutartys 20190605'!$A$3:$O$81,4,FALSE)," ")</f>
        <v xml:space="preserve"> </v>
      </c>
      <c r="M106" s="10" t="str">
        <f>IFERROR(VLOOKUP('ST 1 lentelė'!C106,'Projektu sutartys 20190605'!$A$3:$O$81,6,FALSE)," ")</f>
        <v xml:space="preserve"> </v>
      </c>
      <c r="N106" s="10" t="str">
        <f>IFERROR(VLOOKUP('ST 1 lentelė'!C106,'Projektu sutartys 20190605'!$A$3:$O$81,7,FALSE)," ")</f>
        <v xml:space="preserve"> </v>
      </c>
      <c r="O106" s="10" t="str">
        <f>IFERROR(VLOOKUP('ST 1 lentelė'!C106,'Projektu sutartys 20190605'!$A$3:$O$81,8,FALSE)," ")</f>
        <v xml:space="preserve"> </v>
      </c>
      <c r="P106" s="10" t="str">
        <f>IFERROR(VLOOKUP(C106,'mokejimai 20190605'!$A$1:$G$69,4,FALSE)," ")</f>
        <v xml:space="preserve"> </v>
      </c>
      <c r="Q106" s="10" t="str">
        <f>IFERROR(VLOOKUP(C106,'mokejimai 20190605'!$A$1:$G$69,5,FALSE)," ")</f>
        <v xml:space="preserve"> </v>
      </c>
      <c r="R106" s="10" t="str">
        <f>IFERROR(VLOOKUP($C106,'mokejimai 20190605'!$A$1:$G$69,6,FALSE)," ")</f>
        <v xml:space="preserve"> </v>
      </c>
      <c r="S106" s="10" t="str">
        <f>IFERROR(VLOOKUP($C106,'mokejimai 20190605'!$A$1:$G$69,7,FALSE)," ")</f>
        <v xml:space="preserve"> </v>
      </c>
      <c r="T106" s="10"/>
    </row>
    <row r="107" spans="1:20" x14ac:dyDescent="0.25">
      <c r="A107" s="12" t="str">
        <f>'Visi duomenys'!A107</f>
        <v>2.1.3.2.1</v>
      </c>
      <c r="B107" s="12" t="str">
        <f>'Visi duomenys'!B107</f>
        <v>R084408-260000-1201</v>
      </c>
      <c r="C107" s="12" t="str">
        <f>'Visi duomenys'!C107</f>
        <v>08.1.2-CPVA-R-408-71-0002</v>
      </c>
      <c r="D107" s="237" t="str">
        <f>'Visi duomenys'!D107</f>
        <v>Socialinio būsto fondo plėtra Šilalės rajono savivaldybėje</v>
      </c>
      <c r="E107" s="12" t="str">
        <f>'Visi duomenys'!E107</f>
        <v>ŠRSA</v>
      </c>
      <c r="F107" s="12" t="str">
        <f>('Visi duomenys'!J107&amp;" "&amp;'Visi duomenys'!K107&amp;" "&amp;'Visi duomenys'!L107)</f>
        <v xml:space="preserve">  </v>
      </c>
      <c r="G107" s="12" t="str">
        <f>'Visi duomenys'!BI107</f>
        <v>Įgyvendinimas</v>
      </c>
      <c r="H107" s="312">
        <f>'Visi duomenys'!N107</f>
        <v>557789.41</v>
      </c>
      <c r="I107" s="312">
        <f>'Visi duomenys'!S107</f>
        <v>474121</v>
      </c>
      <c r="J107" s="312">
        <f>'Visi duomenys'!P107</f>
        <v>0</v>
      </c>
      <c r="K107" s="312">
        <f>'Visi duomenys'!O107+'Visi duomenys'!Q107+'Visi duomenys'!R107</f>
        <v>83668.41</v>
      </c>
      <c r="L107" s="12">
        <f>IFERROR(VLOOKUP('ST 1 lentelė'!C107,'Projektu sutartys 20190605'!$A$3:$O$81,4,FALSE)," ")</f>
        <v>557789.41</v>
      </c>
      <c r="M107" s="12">
        <f>IFERROR(VLOOKUP('ST 1 lentelė'!C107,'Projektu sutartys 20190605'!$A$3:$O$81,6,FALSE)," ")</f>
        <v>474120</v>
      </c>
      <c r="N107" s="12">
        <f>IFERROR(VLOOKUP('ST 1 lentelė'!C107,'Projektu sutartys 20190605'!$A$3:$O$81,7,FALSE)," ")</f>
        <v>0</v>
      </c>
      <c r="O107" s="12">
        <f>IFERROR(VLOOKUP('ST 1 lentelė'!C107,'Projektu sutartys 20190605'!$A$3:$O$81,8,FALSE)," ")</f>
        <v>83669.41</v>
      </c>
      <c r="P107" s="12">
        <f>IFERROR(VLOOKUP(C107,'mokejimai 20190605'!$A$1:$G$69,4,FALSE)," ")</f>
        <v>84743.27</v>
      </c>
      <c r="Q107" s="12">
        <f>IFERROR(VLOOKUP(C107,'mokejimai 20190605'!$A$1:$G$69,5,FALSE)," ")</f>
        <v>72031.63</v>
      </c>
      <c r="R107" s="12">
        <f>IFERROR(VLOOKUP($C107,'mokejimai 20190605'!$A$1:$G$69,6,FALSE)," ")</f>
        <v>0</v>
      </c>
      <c r="S107" s="12">
        <f>IFERROR(VLOOKUP($C107,'mokejimai 20190605'!$A$1:$G$69,7,FALSE)," ")</f>
        <v>12711.64</v>
      </c>
      <c r="T107" s="12"/>
    </row>
    <row r="108" spans="1:20" x14ac:dyDescent="0.25">
      <c r="A108" s="12" t="str">
        <f>'Visi duomenys'!A108</f>
        <v>2.1.3.2.2</v>
      </c>
      <c r="B108" s="12" t="str">
        <f>'Visi duomenys'!B108</f>
        <v>R084408-250000-1202</v>
      </c>
      <c r="C108" s="12" t="str">
        <f>'Visi duomenys'!C108</f>
        <v>08.1.2-CPVA-R-408-71-0004</v>
      </c>
      <c r="D108" s="237" t="str">
        <f>'Visi duomenys'!D108</f>
        <v>Socialinio būsto fondo plėtra Pagėgių savivaldybėje</v>
      </c>
      <c r="E108" s="12" t="str">
        <f>'Visi duomenys'!E108</f>
        <v>PSA</v>
      </c>
      <c r="F108" s="12" t="str">
        <f>('Visi duomenys'!J108&amp;" "&amp;'Visi duomenys'!K108&amp;" "&amp;'Visi duomenys'!L108)</f>
        <v xml:space="preserve">  </v>
      </c>
      <c r="G108" s="12" t="str">
        <f>'Visi duomenys'!BI108</f>
        <v>Įgyvendinimas</v>
      </c>
      <c r="H108" s="312">
        <f>'Visi duomenys'!N108</f>
        <v>203981.18</v>
      </c>
      <c r="I108" s="312">
        <f>'Visi duomenys'!S108</f>
        <v>173384</v>
      </c>
      <c r="J108" s="312">
        <f>'Visi duomenys'!P108</f>
        <v>0</v>
      </c>
      <c r="K108" s="312">
        <f>'Visi duomenys'!O108+'Visi duomenys'!Q108+'Visi duomenys'!R108</f>
        <v>30597.18</v>
      </c>
      <c r="L108" s="12">
        <f>IFERROR(VLOOKUP('ST 1 lentelė'!C108,'Projektu sutartys 20190605'!$A$3:$O$81,4,FALSE)," ")</f>
        <v>203981</v>
      </c>
      <c r="M108" s="12">
        <f>IFERROR(VLOOKUP('ST 1 lentelė'!C108,'Projektu sutartys 20190605'!$A$3:$O$81,6,FALSE)," ")</f>
        <v>173383.85</v>
      </c>
      <c r="N108" s="12">
        <f>IFERROR(VLOOKUP('ST 1 lentelė'!C108,'Projektu sutartys 20190605'!$A$3:$O$81,7,FALSE)," ")</f>
        <v>0</v>
      </c>
      <c r="O108" s="12">
        <f>IFERROR(VLOOKUP('ST 1 lentelė'!C108,'Projektu sutartys 20190605'!$A$3:$O$81,8,FALSE)," ")</f>
        <v>30597.15</v>
      </c>
      <c r="P108" s="12">
        <f>IFERROR(VLOOKUP(C108,'mokejimai 20190605'!$A$1:$G$69,4,FALSE)," ")</f>
        <v>201959.4</v>
      </c>
      <c r="Q108" s="12">
        <f>IFERROR(VLOOKUP(C108,'mokejimai 20190605'!$A$1:$G$69,5,FALSE)," ")</f>
        <v>171665.49</v>
      </c>
      <c r="R108" s="12">
        <f>IFERROR(VLOOKUP($C108,'mokejimai 20190605'!$A$1:$G$69,6,FALSE)," ")</f>
        <v>0</v>
      </c>
      <c r="S108" s="12">
        <f>IFERROR(VLOOKUP($C108,'mokejimai 20190605'!$A$1:$G$69,7,FALSE)," ")</f>
        <v>30293.91</v>
      </c>
      <c r="T108" s="12"/>
    </row>
    <row r="109" spans="1:20" x14ac:dyDescent="0.25">
      <c r="A109" s="12" t="str">
        <f>'Visi duomenys'!A109</f>
        <v>2.1.3.2.3</v>
      </c>
      <c r="B109" s="12" t="str">
        <f>'Visi duomenys'!B109</f>
        <v>R084408-260000-1203</v>
      </c>
      <c r="C109" s="12" t="str">
        <f>'Visi duomenys'!C109</f>
        <v>08.1.2-CPVA-R-408-71-0001</v>
      </c>
      <c r="D109" s="237" t="str">
        <f>'Visi duomenys'!D109</f>
        <v>Socialinio būsto plėtra Jurbarko rajono savivaldybėje</v>
      </c>
      <c r="E109" s="12" t="str">
        <f>'Visi duomenys'!E109</f>
        <v>JRSA</v>
      </c>
      <c r="F109" s="12" t="str">
        <f>('Visi duomenys'!J109&amp;" "&amp;'Visi duomenys'!K109&amp;" "&amp;'Visi duomenys'!L109)</f>
        <v xml:space="preserve">  </v>
      </c>
      <c r="G109" s="12" t="str">
        <f>'Visi duomenys'!BI109</f>
        <v>Įgyvendinimas</v>
      </c>
      <c r="H109" s="312">
        <f>'Visi duomenys'!N109</f>
        <v>297848.24</v>
      </c>
      <c r="I109" s="312">
        <f>'Visi duomenys'!S109</f>
        <v>253171</v>
      </c>
      <c r="J109" s="312">
        <f>'Visi duomenys'!P109</f>
        <v>0</v>
      </c>
      <c r="K109" s="312">
        <f>'Visi duomenys'!O109+'Visi duomenys'!Q109+'Visi duomenys'!R109</f>
        <v>44677.24</v>
      </c>
      <c r="L109" s="12">
        <f>IFERROR(VLOOKUP('ST 1 lentelė'!C109,'Projektu sutartys 20190605'!$A$3:$O$81,4,FALSE)," ")</f>
        <v>297849</v>
      </c>
      <c r="M109" s="12">
        <f>IFERROR(VLOOKUP('ST 1 lentelė'!C109,'Projektu sutartys 20190605'!$A$3:$O$81,6,FALSE)," ")</f>
        <v>253171</v>
      </c>
      <c r="N109" s="12">
        <f>IFERROR(VLOOKUP('ST 1 lentelė'!C109,'Projektu sutartys 20190605'!$A$3:$O$81,7,FALSE)," ")</f>
        <v>0</v>
      </c>
      <c r="O109" s="12">
        <f>IFERROR(VLOOKUP('ST 1 lentelė'!C109,'Projektu sutartys 20190605'!$A$3:$O$81,8,FALSE)," ")</f>
        <v>44678</v>
      </c>
      <c r="P109" s="12">
        <f>IFERROR(VLOOKUP(C109,'mokejimai 20190605'!$A$1:$G$69,4,FALSE)," ")</f>
        <v>178067.34</v>
      </c>
      <c r="Q109" s="12">
        <f>IFERROR(VLOOKUP(C109,'mokejimai 20190605'!$A$1:$G$69,5,FALSE)," ")</f>
        <v>151356.85</v>
      </c>
      <c r="R109" s="12">
        <f>IFERROR(VLOOKUP($C109,'mokejimai 20190605'!$A$1:$G$69,6,FALSE)," ")</f>
        <v>0</v>
      </c>
      <c r="S109" s="12">
        <f>IFERROR(VLOOKUP($C109,'mokejimai 20190605'!$A$1:$G$69,7,FALSE)," ")</f>
        <v>26710.49</v>
      </c>
      <c r="T109" s="12"/>
    </row>
    <row r="110" spans="1:20" x14ac:dyDescent="0.25">
      <c r="A110" s="12" t="str">
        <f>'Visi duomenys'!A110</f>
        <v>2.1.3.2.4</v>
      </c>
      <c r="B110" s="12" t="str">
        <f>'Visi duomenys'!B110</f>
        <v>R084408-260000-1204</v>
      </c>
      <c r="C110" s="12" t="str">
        <f>'Visi duomenys'!C110</f>
        <v>08.1.2-CPVA-R-408-71-0003</v>
      </c>
      <c r="D110" s="237" t="str">
        <f>'Visi duomenys'!D110</f>
        <v>Socialinio būsto fondo plėtra Tauragės rajono savivaldybėje</v>
      </c>
      <c r="E110" s="12" t="str">
        <f>'Visi duomenys'!E110</f>
        <v>TRSA</v>
      </c>
      <c r="F110" s="12" t="str">
        <f>('Visi duomenys'!J110&amp;" "&amp;'Visi duomenys'!K110&amp;" "&amp;'Visi duomenys'!L110)</f>
        <v xml:space="preserve">  </v>
      </c>
      <c r="G110" s="12" t="str">
        <f>'Visi duomenys'!BI110</f>
        <v>Įgyvendinimas</v>
      </c>
      <c r="H110" s="312">
        <f>'Visi duomenys'!N110</f>
        <v>1467581.1764705882</v>
      </c>
      <c r="I110" s="312">
        <f>'Visi duomenys'!S110</f>
        <v>1247444</v>
      </c>
      <c r="J110" s="312">
        <f>'Visi duomenys'!P110</f>
        <v>0</v>
      </c>
      <c r="K110" s="312">
        <f>'Visi duomenys'!O110+'Visi duomenys'!Q110+'Visi duomenys'!R110</f>
        <v>220137.17647058822</v>
      </c>
      <c r="L110" s="12">
        <f>IFERROR(VLOOKUP('ST 1 lentelė'!C110,'Projektu sutartys 20190605'!$A$3:$O$81,4,FALSE)," ")</f>
        <v>1467582</v>
      </c>
      <c r="M110" s="12">
        <f>IFERROR(VLOOKUP('ST 1 lentelė'!C110,'Projektu sutartys 20190605'!$A$3:$O$81,6,FALSE)," ")</f>
        <v>1247444</v>
      </c>
      <c r="N110" s="12">
        <f>IFERROR(VLOOKUP('ST 1 lentelė'!C110,'Projektu sutartys 20190605'!$A$3:$O$81,7,FALSE)," ")</f>
        <v>0</v>
      </c>
      <c r="O110" s="12">
        <f>IFERROR(VLOOKUP('ST 1 lentelė'!C110,'Projektu sutartys 20190605'!$A$3:$O$81,8,FALSE)," ")</f>
        <v>220138</v>
      </c>
      <c r="P110" s="12">
        <f>IFERROR(VLOOKUP(C110,'mokejimai 20190605'!$A$1:$G$69,4,FALSE)," ")</f>
        <v>754741.55</v>
      </c>
      <c r="Q110" s="12">
        <f>IFERROR(VLOOKUP(C110,'mokejimai 20190605'!$A$1:$G$69,5,FALSE)," ")</f>
        <v>641529.96</v>
      </c>
      <c r="R110" s="12">
        <f>IFERROR(VLOOKUP($C110,'mokejimai 20190605'!$A$1:$G$69,6,FALSE)," ")</f>
        <v>0</v>
      </c>
      <c r="S110" s="12">
        <f>IFERROR(VLOOKUP($C110,'mokejimai 20190605'!$A$1:$G$69,7,FALSE)," ")</f>
        <v>113211.59</v>
      </c>
      <c r="T110" s="12"/>
    </row>
    <row r="111" spans="1:20" x14ac:dyDescent="0.25">
      <c r="A111" s="239" t="str">
        <f>'Visi duomenys'!A111</f>
        <v>2.2.</v>
      </c>
      <c r="B111" s="239" t="str">
        <f>'Visi duomenys'!B111</f>
        <v/>
      </c>
      <c r="C111" s="239">
        <f>'Visi duomenys'!C111</f>
        <v>0</v>
      </c>
      <c r="D111" s="236" t="str">
        <f>'Visi duomenys'!D111</f>
        <v xml:space="preserve">Tikslas. Tobulinti viešąjį valdymą savivaldybėse, didinant jo atitikimą visuomenės poreikiams. </v>
      </c>
      <c r="E111" s="10">
        <f>'Visi duomenys'!E111</f>
        <v>0</v>
      </c>
      <c r="F111" s="10" t="str">
        <f>('Visi duomenys'!J111&amp;" "&amp;'Visi duomenys'!K111&amp;" "&amp;'Visi duomenys'!L111)</f>
        <v xml:space="preserve">  </v>
      </c>
      <c r="G111" s="10" t="str">
        <f>'Visi duomenys'!BI111</f>
        <v xml:space="preserve"> </v>
      </c>
      <c r="H111" s="322">
        <f>'Visi duomenys'!N111</f>
        <v>0</v>
      </c>
      <c r="I111" s="322">
        <f>'Visi duomenys'!S111</f>
        <v>0</v>
      </c>
      <c r="J111" s="322">
        <f>'Visi duomenys'!P111</f>
        <v>0</v>
      </c>
      <c r="K111" s="322">
        <f>'Visi duomenys'!O111+'Visi duomenys'!Q111+'Visi duomenys'!R111</f>
        <v>0</v>
      </c>
      <c r="L111" s="10" t="str">
        <f>IFERROR(VLOOKUP('ST 1 lentelė'!C111,'Projektu sutartys 20190605'!$A$3:$O$81,4,FALSE)," ")</f>
        <v xml:space="preserve"> </v>
      </c>
      <c r="M111" s="10" t="str">
        <f>IFERROR(VLOOKUP('ST 1 lentelė'!C111,'Projektu sutartys 20190605'!$A$3:$O$81,6,FALSE)," ")</f>
        <v xml:space="preserve"> </v>
      </c>
      <c r="N111" s="10" t="str">
        <f>IFERROR(VLOOKUP('ST 1 lentelė'!C111,'Projektu sutartys 20190605'!$A$3:$O$81,7,FALSE)," ")</f>
        <v xml:space="preserve"> </v>
      </c>
      <c r="O111" s="10" t="str">
        <f>IFERROR(VLOOKUP('ST 1 lentelė'!C111,'Projektu sutartys 20190605'!$A$3:$O$81,8,FALSE)," ")</f>
        <v xml:space="preserve"> </v>
      </c>
      <c r="P111" s="10" t="str">
        <f>IFERROR(VLOOKUP(C111,'mokejimai 20190605'!$A$1:$G$69,4,FALSE)," ")</f>
        <v xml:space="preserve"> </v>
      </c>
      <c r="Q111" s="10" t="str">
        <f>IFERROR(VLOOKUP(C111,'mokejimai 20190605'!$A$1:$G$69,5,FALSE)," ")</f>
        <v xml:space="preserve"> </v>
      </c>
      <c r="R111" s="10" t="str">
        <f>IFERROR(VLOOKUP($C111,'mokejimai 20190605'!$A$1:$G$69,6,FALSE)," ")</f>
        <v xml:space="preserve"> </v>
      </c>
      <c r="S111" s="10" t="str">
        <f>IFERROR(VLOOKUP($C111,'mokejimai 20190605'!$A$1:$G$69,7,FALSE)," ")</f>
        <v xml:space="preserve"> </v>
      </c>
      <c r="T111" s="10"/>
    </row>
    <row r="112" spans="1:20" x14ac:dyDescent="0.25">
      <c r="A112" s="239" t="str">
        <f>'Visi duomenys'!A112</f>
        <v>2.2.1.</v>
      </c>
      <c r="B112" s="239" t="str">
        <f>'Visi duomenys'!B112</f>
        <v/>
      </c>
      <c r="C112" s="239">
        <f>'Visi duomenys'!C112</f>
        <v>0</v>
      </c>
      <c r="D112" s="236" t="str">
        <f>'Visi duomenys'!D112</f>
        <v xml:space="preserve">Uždavinys. Stiprinti regiono viešojo valdymo darbuotojų kompetenciją, didinti jų veiklos efektyvumą ir gerinti teikiamų paslaugų kokybę.  </v>
      </c>
      <c r="E112" s="10">
        <f>'Visi duomenys'!E112</f>
        <v>0</v>
      </c>
      <c r="F112" s="10" t="str">
        <f>('Visi duomenys'!J112&amp;" "&amp;'Visi duomenys'!K112&amp;" "&amp;'Visi duomenys'!L112)</f>
        <v xml:space="preserve">  </v>
      </c>
      <c r="G112" s="10" t="str">
        <f>'Visi duomenys'!BI112</f>
        <v xml:space="preserve"> </v>
      </c>
      <c r="H112" s="322">
        <f>'Visi duomenys'!N112</f>
        <v>0</v>
      </c>
      <c r="I112" s="322">
        <f>'Visi duomenys'!S112</f>
        <v>0</v>
      </c>
      <c r="J112" s="322">
        <f>'Visi duomenys'!P112</f>
        <v>0</v>
      </c>
      <c r="K112" s="322">
        <f>'Visi duomenys'!O112+'Visi duomenys'!Q112+'Visi duomenys'!R112</f>
        <v>0</v>
      </c>
      <c r="L112" s="10" t="str">
        <f>IFERROR(VLOOKUP('ST 1 lentelė'!C112,'Projektu sutartys 20190605'!$A$3:$O$81,4,FALSE)," ")</f>
        <v xml:space="preserve"> </v>
      </c>
      <c r="M112" s="10" t="str">
        <f>IFERROR(VLOOKUP('ST 1 lentelė'!C112,'Projektu sutartys 20190605'!$A$3:$O$81,6,FALSE)," ")</f>
        <v xml:space="preserve"> </v>
      </c>
      <c r="N112" s="10" t="str">
        <f>IFERROR(VLOOKUP('ST 1 lentelė'!C112,'Projektu sutartys 20190605'!$A$3:$O$81,7,FALSE)," ")</f>
        <v xml:space="preserve"> </v>
      </c>
      <c r="O112" s="10" t="str">
        <f>IFERROR(VLOOKUP('ST 1 lentelė'!C112,'Projektu sutartys 20190605'!$A$3:$O$81,8,FALSE)," ")</f>
        <v xml:space="preserve"> </v>
      </c>
      <c r="P112" s="10" t="str">
        <f>IFERROR(VLOOKUP(C112,'mokejimai 20190605'!$A$1:$G$69,4,FALSE)," ")</f>
        <v xml:space="preserve"> </v>
      </c>
      <c r="Q112" s="10" t="str">
        <f>IFERROR(VLOOKUP(C112,'mokejimai 20190605'!$A$1:$G$69,5,FALSE)," ")</f>
        <v xml:space="preserve"> </v>
      </c>
      <c r="R112" s="10" t="str">
        <f>IFERROR(VLOOKUP($C112,'mokejimai 20190605'!$A$1:$G$69,6,FALSE)," ")</f>
        <v xml:space="preserve"> </v>
      </c>
      <c r="S112" s="10" t="str">
        <f>IFERROR(VLOOKUP($C112,'mokejimai 20190605'!$A$1:$G$69,7,FALSE)," ")</f>
        <v xml:space="preserve"> </v>
      </c>
      <c r="T112" s="10"/>
    </row>
    <row r="113" spans="1:20" x14ac:dyDescent="0.25">
      <c r="A113" s="239" t="str">
        <f>'Visi duomenys'!A113</f>
        <v>2.2.1.1</v>
      </c>
      <c r="B113" s="239" t="str">
        <f>'Visi duomenys'!B113</f>
        <v/>
      </c>
      <c r="C113" s="239">
        <f>'Visi duomenys'!C113</f>
        <v>0</v>
      </c>
      <c r="D113" s="236" t="str">
        <f>'Visi duomenys'!D113</f>
        <v>Priemonė: Paslaugų ir asmenų aptarnavimo kokybės gerinimas savivaldybėse</v>
      </c>
      <c r="E113" s="10">
        <f>'Visi duomenys'!E113</f>
        <v>0</v>
      </c>
      <c r="F113" s="10" t="str">
        <f>('Visi duomenys'!J113&amp;" "&amp;'Visi duomenys'!K113&amp;" "&amp;'Visi duomenys'!L113)</f>
        <v xml:space="preserve">  </v>
      </c>
      <c r="G113" s="10" t="str">
        <f>'Visi duomenys'!BI113</f>
        <v xml:space="preserve"> </v>
      </c>
      <c r="H113" s="322">
        <f>'Visi duomenys'!N113</f>
        <v>0</v>
      </c>
      <c r="I113" s="322">
        <f>'Visi duomenys'!S113</f>
        <v>0</v>
      </c>
      <c r="J113" s="322">
        <f>'Visi duomenys'!P113</f>
        <v>0</v>
      </c>
      <c r="K113" s="322">
        <f>'Visi duomenys'!O113+'Visi duomenys'!Q113+'Visi duomenys'!R113</f>
        <v>0</v>
      </c>
      <c r="L113" s="10" t="str">
        <f>IFERROR(VLOOKUP('ST 1 lentelė'!C113,'Projektu sutartys 20190605'!$A$3:$O$81,4,FALSE)," ")</f>
        <v xml:space="preserve"> </v>
      </c>
      <c r="M113" s="10" t="str">
        <f>IFERROR(VLOOKUP('ST 1 lentelė'!C113,'Projektu sutartys 20190605'!$A$3:$O$81,6,FALSE)," ")</f>
        <v xml:space="preserve"> </v>
      </c>
      <c r="N113" s="10" t="str">
        <f>IFERROR(VLOOKUP('ST 1 lentelė'!C113,'Projektu sutartys 20190605'!$A$3:$O$81,7,FALSE)," ")</f>
        <v xml:space="preserve"> </v>
      </c>
      <c r="O113" s="10" t="str">
        <f>IFERROR(VLOOKUP('ST 1 lentelė'!C113,'Projektu sutartys 20190605'!$A$3:$O$81,8,FALSE)," ")</f>
        <v xml:space="preserve"> </v>
      </c>
      <c r="P113" s="10" t="str">
        <f>IFERROR(VLOOKUP(C113,'mokejimai 20190605'!$A$1:$G$69,4,FALSE)," ")</f>
        <v xml:space="preserve"> </v>
      </c>
      <c r="Q113" s="10" t="str">
        <f>IFERROR(VLOOKUP(C113,'mokejimai 20190605'!$A$1:$G$69,5,FALSE)," ")</f>
        <v xml:space="preserve"> </v>
      </c>
      <c r="R113" s="10" t="str">
        <f>IFERROR(VLOOKUP($C113,'mokejimai 20190605'!$A$1:$G$69,6,FALSE)," ")</f>
        <v xml:space="preserve"> </v>
      </c>
      <c r="S113" s="10" t="str">
        <f>IFERROR(VLOOKUP($C113,'mokejimai 20190605'!$A$1:$G$69,7,FALSE)," ")</f>
        <v xml:space="preserve"> </v>
      </c>
      <c r="T113" s="10"/>
    </row>
    <row r="114" spans="1:20" x14ac:dyDescent="0.25">
      <c r="A114" s="12" t="str">
        <f>'Visi duomenys'!A114</f>
        <v>2.2.1.1.1</v>
      </c>
      <c r="B114" s="12" t="str">
        <f>'Visi duomenys'!B114</f>
        <v>R089920-490000-1208</v>
      </c>
      <c r="C114" s="12" t="str">
        <f>'Visi duomenys'!C114</f>
        <v>10.1.3-ESFA-R-920-71-0001</v>
      </c>
      <c r="D114" s="237" t="str">
        <f>'Visi duomenys'!D114</f>
        <v>Paslaugų teikimo ir asmenų aptarnavimo kokybės gerinimas Tauragės regiono savivaldybėse. I etapas</v>
      </c>
      <c r="E114" s="12" t="str">
        <f>'Visi duomenys'!E114</f>
        <v>PSA</v>
      </c>
      <c r="F114" s="12" t="str">
        <f>('Visi duomenys'!J114&amp;" "&amp;'Visi duomenys'!K114&amp;" "&amp;'Visi duomenys'!L114)</f>
        <v xml:space="preserve">  </v>
      </c>
      <c r="G114" s="12" t="str">
        <f>'Visi duomenys'!BI114</f>
        <v>Įgyvendinimas</v>
      </c>
      <c r="H114" s="312">
        <f>'Visi duomenys'!N114</f>
        <v>931508</v>
      </c>
      <c r="I114" s="312">
        <f>'Visi duomenys'!S114</f>
        <v>791781</v>
      </c>
      <c r="J114" s="312">
        <f>'Visi duomenys'!P114</f>
        <v>0</v>
      </c>
      <c r="K114" s="312">
        <f>'Visi duomenys'!O114+'Visi duomenys'!Q114+'Visi duomenys'!R114</f>
        <v>139727</v>
      </c>
      <c r="L114" s="12">
        <f>IFERROR(VLOOKUP('ST 1 lentelė'!C114,'Projektu sutartys 20190605'!$A$3:$O$81,4,FALSE)," ")</f>
        <v>502569.92</v>
      </c>
      <c r="M114" s="12">
        <f>IFERROR(VLOOKUP('ST 1 lentelė'!C114,'Projektu sutartys 20190605'!$A$3:$O$81,6,FALSE)," ")</f>
        <v>427184.43</v>
      </c>
      <c r="N114" s="12">
        <f>IFERROR(VLOOKUP('ST 1 lentelė'!C114,'Projektu sutartys 20190605'!$A$3:$O$81,7,FALSE)," ")</f>
        <v>0</v>
      </c>
      <c r="O114" s="12">
        <f>IFERROR(VLOOKUP('ST 1 lentelė'!C114,'Projektu sutartys 20190605'!$A$3:$O$81,8,FALSE)," ")</f>
        <v>75385.490000000005</v>
      </c>
      <c r="P114" s="12">
        <f>IFERROR(VLOOKUP(C114,'mokejimai 20190605'!$A$1:$G$69,4,FALSE)," ")</f>
        <v>201887.89</v>
      </c>
      <c r="Q114" s="12">
        <f>IFERROR(VLOOKUP(C114,'mokejimai 20190605'!$A$1:$G$69,5,FALSE)," ")</f>
        <v>171604.71</v>
      </c>
      <c r="R114" s="12">
        <f>IFERROR(VLOOKUP($C114,'mokejimai 20190605'!$A$1:$G$69,6,FALSE)," ")</f>
        <v>0</v>
      </c>
      <c r="S114" s="12">
        <f>IFERROR(VLOOKUP($C114,'mokejimai 20190605'!$A$1:$G$69,7,FALSE)," ")</f>
        <v>30283.18</v>
      </c>
      <c r="T114" s="12"/>
    </row>
    <row r="115" spans="1:20" x14ac:dyDescent="0.25">
      <c r="A115" s="12" t="e">
        <f>'Visi duomenys'!#REF!</f>
        <v>#REF!</v>
      </c>
      <c r="B115" s="12" t="e">
        <f>'Visi duomenys'!#REF!</f>
        <v>#REF!</v>
      </c>
      <c r="C115" s="12" t="e">
        <f>'Visi duomenys'!#REF!</f>
        <v>#REF!</v>
      </c>
      <c r="D115" s="237" t="e">
        <f>'Visi duomenys'!#REF!</f>
        <v>#REF!</v>
      </c>
      <c r="E115" s="12" t="e">
        <f>'Visi duomenys'!#REF!</f>
        <v>#REF!</v>
      </c>
      <c r="F115" s="12" t="e">
        <f>('Visi duomenys'!#REF!&amp;" "&amp;'Visi duomenys'!#REF!&amp;" "&amp;'Visi duomenys'!#REF!)</f>
        <v>#REF!</v>
      </c>
      <c r="G115" s="12" t="e">
        <f>'Visi duomenys'!#REF!</f>
        <v>#REF!</v>
      </c>
      <c r="H115" s="312" t="e">
        <f>'Visi duomenys'!#REF!</f>
        <v>#REF!</v>
      </c>
      <c r="I115" s="312" t="e">
        <f>'Visi duomenys'!#REF!</f>
        <v>#REF!</v>
      </c>
      <c r="J115" s="312" t="e">
        <f>'Visi duomenys'!#REF!</f>
        <v>#REF!</v>
      </c>
      <c r="K115" s="312" t="e">
        <f>'Visi duomenys'!#REF!+'Visi duomenys'!#REF!+'Visi duomenys'!#REF!</f>
        <v>#REF!</v>
      </c>
      <c r="L115" s="12" t="str">
        <f>IFERROR(VLOOKUP('ST 1 lentelė'!C115,'Projektu sutartys 20190605'!$A$3:$O$81,4,FALSE)," ")</f>
        <v xml:space="preserve"> </v>
      </c>
      <c r="M115" s="12" t="str">
        <f>IFERROR(VLOOKUP('ST 1 lentelė'!C115,'Projektu sutartys 20190605'!$A$3:$O$81,6,FALSE)," ")</f>
        <v xml:space="preserve"> </v>
      </c>
      <c r="N115" s="12" t="str">
        <f>IFERROR(VLOOKUP('ST 1 lentelė'!C115,'Projektu sutartys 20190605'!$A$3:$O$81,7,FALSE)," ")</f>
        <v xml:space="preserve"> </v>
      </c>
      <c r="O115" s="12" t="str">
        <f>IFERROR(VLOOKUP('ST 1 lentelė'!C115,'Projektu sutartys 20190605'!$A$3:$O$81,8,FALSE)," ")</f>
        <v xml:space="preserve"> </v>
      </c>
      <c r="P115" s="12" t="str">
        <f>IFERROR(VLOOKUP(C115,'mokejimai 20190605'!$A$1:$G$69,4,FALSE)," ")</f>
        <v xml:space="preserve"> </v>
      </c>
      <c r="Q115" s="12" t="str">
        <f>IFERROR(VLOOKUP(C115,'mokejimai 20190605'!$A$1:$G$69,5,FALSE)," ")</f>
        <v xml:space="preserve"> </v>
      </c>
      <c r="R115" s="12" t="str">
        <f>IFERROR(VLOOKUP($C115,'mokejimai 20190605'!$A$1:$G$69,6,FALSE)," ")</f>
        <v xml:space="preserve"> </v>
      </c>
      <c r="S115" s="12" t="str">
        <f>IFERROR(VLOOKUP($C115,'mokejimai 20190605'!$A$1:$G$69,7,FALSE)," ")</f>
        <v xml:space="preserve"> </v>
      </c>
      <c r="T115" s="12"/>
    </row>
    <row r="116" spans="1:20" x14ac:dyDescent="0.25">
      <c r="A116" s="239" t="str">
        <f>'Visi duomenys'!A115</f>
        <v>3.</v>
      </c>
      <c r="B116" s="239">
        <f>'Visi duomenys'!B115</f>
        <v>0</v>
      </c>
      <c r="C116" s="239">
        <f>'Visi duomenys'!C115</f>
        <v>0</v>
      </c>
      <c r="D116" s="236" t="str">
        <f>'Visi duomenys'!D115</f>
        <v>Prioritetas. ŽMOGUI PATOGI GYVENTI IR SAUGI APLINKA</v>
      </c>
      <c r="E116" s="10">
        <f>'Visi duomenys'!E115</f>
        <v>0</v>
      </c>
      <c r="F116" s="10" t="str">
        <f>('Visi duomenys'!J115&amp;" "&amp;'Visi duomenys'!K115&amp;" "&amp;'Visi duomenys'!L115)</f>
        <v xml:space="preserve">  </v>
      </c>
      <c r="G116" s="10" t="str">
        <f>'Visi duomenys'!BI115</f>
        <v xml:space="preserve"> </v>
      </c>
      <c r="H116" s="322">
        <f>'Visi duomenys'!N115</f>
        <v>0</v>
      </c>
      <c r="I116" s="322">
        <f>'Visi duomenys'!S115</f>
        <v>0</v>
      </c>
      <c r="J116" s="322">
        <f>'Visi duomenys'!P115</f>
        <v>0</v>
      </c>
      <c r="K116" s="322">
        <f>'Visi duomenys'!O115+'Visi duomenys'!Q115+'Visi duomenys'!R115</f>
        <v>0</v>
      </c>
      <c r="L116" s="10" t="str">
        <f>IFERROR(VLOOKUP('ST 1 lentelė'!C116,'Projektu sutartys 20190605'!$A$3:$O$81,4,FALSE)," ")</f>
        <v xml:space="preserve"> </v>
      </c>
      <c r="M116" s="10" t="str">
        <f>IFERROR(VLOOKUP('ST 1 lentelė'!C116,'Projektu sutartys 20190605'!$A$3:$O$81,6,FALSE)," ")</f>
        <v xml:space="preserve"> </v>
      </c>
      <c r="N116" s="10" t="str">
        <f>IFERROR(VLOOKUP('ST 1 lentelė'!C116,'Projektu sutartys 20190605'!$A$3:$O$81,7,FALSE)," ")</f>
        <v xml:space="preserve"> </v>
      </c>
      <c r="O116" s="10" t="str">
        <f>IFERROR(VLOOKUP('ST 1 lentelė'!C116,'Projektu sutartys 20190605'!$A$3:$O$81,8,FALSE)," ")</f>
        <v xml:space="preserve"> </v>
      </c>
      <c r="P116" s="10" t="str">
        <f>IFERROR(VLOOKUP(C116,'mokejimai 20190605'!$A$1:$G$69,4,FALSE)," ")</f>
        <v xml:space="preserve"> </v>
      </c>
      <c r="Q116" s="10" t="str">
        <f>IFERROR(VLOOKUP(C116,'mokejimai 20190605'!$A$1:$G$69,5,FALSE)," ")</f>
        <v xml:space="preserve"> </v>
      </c>
      <c r="R116" s="10" t="str">
        <f>IFERROR(VLOOKUP($C116,'mokejimai 20190605'!$A$1:$G$69,6,FALSE)," ")</f>
        <v xml:space="preserve"> </v>
      </c>
      <c r="S116" s="10" t="str">
        <f>IFERROR(VLOOKUP($C116,'mokejimai 20190605'!$A$1:$G$69,7,FALSE)," ")</f>
        <v xml:space="preserve"> </v>
      </c>
      <c r="T116" s="10"/>
    </row>
    <row r="117" spans="1:20" x14ac:dyDescent="0.25">
      <c r="A117" s="239" t="str">
        <f>'Visi duomenys'!A116</f>
        <v>3.1.</v>
      </c>
      <c r="B117" s="239" t="str">
        <f>'Visi duomenys'!B116</f>
        <v/>
      </c>
      <c r="C117" s="239">
        <f>'Visi duomenys'!C116</f>
        <v>0</v>
      </c>
      <c r="D117" s="236" t="str">
        <f>'Visi duomenys'!D116</f>
        <v>Tikslas. Diegti sveiką gyvenamąją aplinką kuriančias vandentvarkos ir atliekų tvarkymo sistemas, didinti paslaugų kokybę ir prieinamumą.</v>
      </c>
      <c r="E117" s="10">
        <f>'Visi duomenys'!E116</f>
        <v>0</v>
      </c>
      <c r="F117" s="10" t="str">
        <f>('Visi duomenys'!J116&amp;" "&amp;'Visi duomenys'!K116&amp;" "&amp;'Visi duomenys'!L116)</f>
        <v xml:space="preserve">  </v>
      </c>
      <c r="G117" s="10" t="str">
        <f>'Visi duomenys'!BI116</f>
        <v xml:space="preserve"> </v>
      </c>
      <c r="H117" s="322">
        <f>'Visi duomenys'!N116</f>
        <v>0</v>
      </c>
      <c r="I117" s="322">
        <f>'Visi duomenys'!S116</f>
        <v>0</v>
      </c>
      <c r="J117" s="322">
        <f>'Visi duomenys'!P116</f>
        <v>0</v>
      </c>
      <c r="K117" s="322">
        <f>'Visi duomenys'!O116+'Visi duomenys'!Q116+'Visi duomenys'!R116</f>
        <v>0</v>
      </c>
      <c r="L117" s="10" t="str">
        <f>IFERROR(VLOOKUP('ST 1 lentelė'!C117,'Projektu sutartys 20190605'!$A$3:$O$81,4,FALSE)," ")</f>
        <v xml:space="preserve"> </v>
      </c>
      <c r="M117" s="10" t="str">
        <f>IFERROR(VLOOKUP('ST 1 lentelė'!C117,'Projektu sutartys 20190605'!$A$3:$O$81,6,FALSE)," ")</f>
        <v xml:space="preserve"> </v>
      </c>
      <c r="N117" s="10" t="str">
        <f>IFERROR(VLOOKUP('ST 1 lentelė'!C117,'Projektu sutartys 20190605'!$A$3:$O$81,7,FALSE)," ")</f>
        <v xml:space="preserve"> </v>
      </c>
      <c r="O117" s="10" t="str">
        <f>IFERROR(VLOOKUP('ST 1 lentelė'!C117,'Projektu sutartys 20190605'!$A$3:$O$81,8,FALSE)," ")</f>
        <v xml:space="preserve"> </v>
      </c>
      <c r="P117" s="10" t="str">
        <f>IFERROR(VLOOKUP(C117,'mokejimai 20190605'!$A$1:$G$69,4,FALSE)," ")</f>
        <v xml:space="preserve"> </v>
      </c>
      <c r="Q117" s="10" t="str">
        <f>IFERROR(VLOOKUP(C117,'mokejimai 20190605'!$A$1:$G$69,5,FALSE)," ")</f>
        <v xml:space="preserve"> </v>
      </c>
      <c r="R117" s="10" t="str">
        <f>IFERROR(VLOOKUP($C117,'mokejimai 20190605'!$A$1:$G$69,6,FALSE)," ")</f>
        <v xml:space="preserve"> </v>
      </c>
      <c r="S117" s="10" t="str">
        <f>IFERROR(VLOOKUP($C117,'mokejimai 20190605'!$A$1:$G$69,7,FALSE)," ")</f>
        <v xml:space="preserve"> </v>
      </c>
      <c r="T117" s="10"/>
    </row>
    <row r="118" spans="1:20" x14ac:dyDescent="0.25">
      <c r="A118" s="239" t="str">
        <f>'Visi duomenys'!A117</f>
        <v>3.1.1.</v>
      </c>
      <c r="B118" s="239" t="str">
        <f>'Visi duomenys'!B117</f>
        <v/>
      </c>
      <c r="C118" s="239">
        <f>'Visi duomenys'!C117</f>
        <v>0</v>
      </c>
      <c r="D118" s="236" t="str">
        <f>'Visi duomenys'!D117</f>
        <v xml:space="preserve">Uždavinys. Plėsti, renovuoti ir modernizuoti geriamojo vandens ir nuotekų, paviršinių nuotekų surinkimo infrastruktūrą, gerinti teikiamų paslaugų  kokybę.  </v>
      </c>
      <c r="E118" s="10">
        <f>'Visi duomenys'!E117</f>
        <v>0</v>
      </c>
      <c r="F118" s="10" t="str">
        <f>('Visi duomenys'!J117&amp;" "&amp;'Visi duomenys'!K117&amp;" "&amp;'Visi duomenys'!L117)</f>
        <v xml:space="preserve">  </v>
      </c>
      <c r="G118" s="10" t="str">
        <f>'Visi duomenys'!BI117</f>
        <v xml:space="preserve"> </v>
      </c>
      <c r="H118" s="322">
        <f>'Visi duomenys'!N117</f>
        <v>0</v>
      </c>
      <c r="I118" s="322">
        <f>'Visi duomenys'!S117</f>
        <v>0</v>
      </c>
      <c r="J118" s="322">
        <f>'Visi duomenys'!P117</f>
        <v>0</v>
      </c>
      <c r="K118" s="322">
        <f>'Visi duomenys'!O117+'Visi duomenys'!Q117+'Visi duomenys'!R117</f>
        <v>0</v>
      </c>
      <c r="L118" s="10" t="str">
        <f>IFERROR(VLOOKUP('ST 1 lentelė'!C118,'Projektu sutartys 20190605'!$A$3:$O$81,4,FALSE)," ")</f>
        <v xml:space="preserve"> </v>
      </c>
      <c r="M118" s="10" t="str">
        <f>IFERROR(VLOOKUP('ST 1 lentelė'!C118,'Projektu sutartys 20190605'!$A$3:$O$81,6,FALSE)," ")</f>
        <v xml:space="preserve"> </v>
      </c>
      <c r="N118" s="10" t="str">
        <f>IFERROR(VLOOKUP('ST 1 lentelė'!C118,'Projektu sutartys 20190605'!$A$3:$O$81,7,FALSE)," ")</f>
        <v xml:space="preserve"> </v>
      </c>
      <c r="O118" s="10" t="str">
        <f>IFERROR(VLOOKUP('ST 1 lentelė'!C118,'Projektu sutartys 20190605'!$A$3:$O$81,8,FALSE)," ")</f>
        <v xml:space="preserve"> </v>
      </c>
      <c r="P118" s="10" t="str">
        <f>IFERROR(VLOOKUP(C118,'mokejimai 20190605'!$A$1:$G$69,4,FALSE)," ")</f>
        <v xml:space="preserve"> </v>
      </c>
      <c r="Q118" s="10" t="str">
        <f>IFERROR(VLOOKUP(C118,'mokejimai 20190605'!$A$1:$G$69,5,FALSE)," ")</f>
        <v xml:space="preserve"> </v>
      </c>
      <c r="R118" s="10" t="str">
        <f>IFERROR(VLOOKUP($C118,'mokejimai 20190605'!$A$1:$G$69,6,FALSE)," ")</f>
        <v xml:space="preserve"> </v>
      </c>
      <c r="S118" s="10" t="str">
        <f>IFERROR(VLOOKUP($C118,'mokejimai 20190605'!$A$1:$G$69,7,FALSE)," ")</f>
        <v xml:space="preserve"> </v>
      </c>
      <c r="T118" s="10"/>
    </row>
    <row r="119" spans="1:20" x14ac:dyDescent="0.25">
      <c r="A119" s="239" t="str">
        <f>'Visi duomenys'!A118</f>
        <v>3.1.1.1</v>
      </c>
      <c r="B119" s="239" t="str">
        <f>'Visi duomenys'!B118</f>
        <v/>
      </c>
      <c r="C119" s="239">
        <f>'Visi duomenys'!C118</f>
        <v>0</v>
      </c>
      <c r="D119" s="236" t="str">
        <f>'Visi duomenys'!D118</f>
        <v>Priemonė: Geriamojo vandens tiekimo ir nuotekų tvarkymo sistemų renovavimas ir plėtra, įmonių valdymo tobulinimas</v>
      </c>
      <c r="E119" s="10">
        <f>'Visi duomenys'!E118</f>
        <v>0</v>
      </c>
      <c r="F119" s="10" t="str">
        <f>('Visi duomenys'!J118&amp;" "&amp;'Visi duomenys'!K118&amp;" "&amp;'Visi duomenys'!L118)</f>
        <v xml:space="preserve">  </v>
      </c>
      <c r="G119" s="10" t="str">
        <f>'Visi duomenys'!BI118</f>
        <v xml:space="preserve"> </v>
      </c>
      <c r="H119" s="322">
        <f>'Visi duomenys'!N118</f>
        <v>0</v>
      </c>
      <c r="I119" s="322">
        <f>'Visi duomenys'!S118</f>
        <v>0</v>
      </c>
      <c r="J119" s="322">
        <f>'Visi duomenys'!P118</f>
        <v>0</v>
      </c>
      <c r="K119" s="322">
        <f>'Visi duomenys'!O118+'Visi duomenys'!Q118+'Visi duomenys'!R118</f>
        <v>0</v>
      </c>
      <c r="L119" s="10" t="str">
        <f>IFERROR(VLOOKUP('ST 1 lentelė'!C119,'Projektu sutartys 20190605'!$A$3:$O$81,4,FALSE)," ")</f>
        <v xml:space="preserve"> </v>
      </c>
      <c r="M119" s="10" t="str">
        <f>IFERROR(VLOOKUP('ST 1 lentelė'!C119,'Projektu sutartys 20190605'!$A$3:$O$81,6,FALSE)," ")</f>
        <v xml:space="preserve"> </v>
      </c>
      <c r="N119" s="10" t="str">
        <f>IFERROR(VLOOKUP('ST 1 lentelė'!C119,'Projektu sutartys 20190605'!$A$3:$O$81,7,FALSE)," ")</f>
        <v xml:space="preserve"> </v>
      </c>
      <c r="O119" s="10" t="str">
        <f>IFERROR(VLOOKUP('ST 1 lentelė'!C119,'Projektu sutartys 20190605'!$A$3:$O$81,8,FALSE)," ")</f>
        <v xml:space="preserve"> </v>
      </c>
      <c r="P119" s="10" t="str">
        <f>IFERROR(VLOOKUP(C119,'mokejimai 20190605'!$A$1:$G$69,4,FALSE)," ")</f>
        <v xml:space="preserve"> </v>
      </c>
      <c r="Q119" s="10" t="str">
        <f>IFERROR(VLOOKUP(C119,'mokejimai 20190605'!$A$1:$G$69,5,FALSE)," ")</f>
        <v xml:space="preserve"> </v>
      </c>
      <c r="R119" s="10" t="str">
        <f>IFERROR(VLOOKUP($C119,'mokejimai 20190605'!$A$1:$G$69,6,FALSE)," ")</f>
        <v xml:space="preserve"> </v>
      </c>
      <c r="S119" s="10" t="str">
        <f>IFERROR(VLOOKUP($C119,'mokejimai 20190605'!$A$1:$G$69,7,FALSE)," ")</f>
        <v xml:space="preserve"> </v>
      </c>
      <c r="T119" s="10"/>
    </row>
    <row r="120" spans="1:20" ht="24" x14ac:dyDescent="0.25">
      <c r="A120" s="12" t="str">
        <f>'Visi duomenys'!A119</f>
        <v>3.1.1.1.1</v>
      </c>
      <c r="B120" s="12" t="str">
        <f>'Visi duomenys'!B119</f>
        <v>R080014-070600-1213</v>
      </c>
      <c r="C120" s="12" t="str">
        <f>'Visi duomenys'!C119</f>
        <v>05.3.2-APVA-R-014-71-0003</v>
      </c>
      <c r="D120" s="237" t="str">
        <f>'Visi duomenys'!D119</f>
        <v>Vandentiekio ir nuotekų tinklų rekonstrukcija ir plėtra Šilalės rajone (Kaltinėnuose)</v>
      </c>
      <c r="E120" s="12" t="str">
        <f>'Visi duomenys'!E119</f>
        <v>UAB „Šilalės vandenys“</v>
      </c>
      <c r="F120" s="12" t="str">
        <f>('Visi duomenys'!J119&amp;" "&amp;'Visi duomenys'!K119&amp;" "&amp;'Visi duomenys'!L119)</f>
        <v xml:space="preserve">  </v>
      </c>
      <c r="G120" s="12" t="str">
        <f>'Visi duomenys'!BI119</f>
        <v>Įgyvendinimas</v>
      </c>
      <c r="H120" s="312">
        <f>'Visi duomenys'!N119</f>
        <v>1538175.43</v>
      </c>
      <c r="I120" s="312">
        <f>'Visi duomenys'!S119</f>
        <v>1187911.25</v>
      </c>
      <c r="J120" s="312">
        <f>'Visi duomenys'!P119</f>
        <v>0</v>
      </c>
      <c r="K120" s="312">
        <f>'Visi duomenys'!O119+'Visi duomenys'!Q119+'Visi duomenys'!R119</f>
        <v>350264.18</v>
      </c>
      <c r="L120" s="12">
        <f>IFERROR(VLOOKUP('ST 1 lentelė'!C120,'Projektu sutartys 20190605'!$A$3:$O$81,4,FALSE)," ")</f>
        <v>1538175.43</v>
      </c>
      <c r="M120" s="12">
        <f>IFERROR(VLOOKUP('ST 1 lentelė'!C120,'Projektu sutartys 20190605'!$A$3:$O$81,6,FALSE)," ")</f>
        <v>1187911.25</v>
      </c>
      <c r="N120" s="12">
        <f>IFERROR(VLOOKUP('ST 1 lentelė'!C120,'Projektu sutartys 20190605'!$A$3:$O$81,7,FALSE)," ")</f>
        <v>0</v>
      </c>
      <c r="O120" s="12">
        <f>IFERROR(VLOOKUP('ST 1 lentelė'!C120,'Projektu sutartys 20190605'!$A$3:$O$81,8,FALSE)," ")</f>
        <v>350264.18</v>
      </c>
      <c r="P120" s="12">
        <f>IFERROR(VLOOKUP(C120,'mokejimai 20190605'!$A$1:$G$69,4,FALSE)," ")</f>
        <v>160727.28</v>
      </c>
      <c r="Q120" s="12">
        <f>IFERROR(VLOOKUP(C120,'mokejimai 20190605'!$A$1:$G$69,5,FALSE)," ")</f>
        <v>97843.96</v>
      </c>
      <c r="R120" s="12">
        <f>IFERROR(VLOOKUP($C120,'mokejimai 20190605'!$A$1:$G$69,6,FALSE)," ")</f>
        <v>0</v>
      </c>
      <c r="S120" s="12">
        <f>IFERROR(VLOOKUP($C120,'mokejimai 20190605'!$A$1:$G$69,7,FALSE)," ")</f>
        <v>62883.32</v>
      </c>
      <c r="T120" s="12"/>
    </row>
    <row r="121" spans="1:20" ht="36" x14ac:dyDescent="0.25">
      <c r="A121" s="12" t="str">
        <f>'Visi duomenys'!A120</f>
        <v>3.1.1.1.2</v>
      </c>
      <c r="B121" s="12" t="str">
        <f>'Visi duomenys'!B120</f>
        <v>R080014-060700-1214</v>
      </c>
      <c r="C121" s="12" t="str">
        <f>'Visi duomenys'!C120</f>
        <v>05.3.2-APVA-R-014-71-0002</v>
      </c>
      <c r="D121" s="237" t="str">
        <f>'Visi duomenys'!D120</f>
        <v>Vandens tiekimo ir nuotekų tvarkymo infrastruktūros renovavimas ir plėtra Pagėgių savivaldybėje (Natkiškiuose, Piktupėnuose)</v>
      </c>
      <c r="E121" s="12" t="str">
        <f>'Visi duomenys'!E120</f>
        <v>UAB Pagėgių komunalinis ūkis</v>
      </c>
      <c r="F121" s="12" t="str">
        <f>('Visi duomenys'!J120&amp;" "&amp;'Visi duomenys'!K120&amp;" "&amp;'Visi duomenys'!L120)</f>
        <v xml:space="preserve">  </v>
      </c>
      <c r="G121" s="12" t="str">
        <f>'Visi duomenys'!BI120</f>
        <v>Įgyvendinimas</v>
      </c>
      <c r="H121" s="312">
        <f>'Visi duomenys'!N120</f>
        <v>617660.84</v>
      </c>
      <c r="I121" s="312">
        <f>'Visi duomenys'!S120</f>
        <v>355275.04</v>
      </c>
      <c r="J121" s="312">
        <f>'Visi duomenys'!P120</f>
        <v>0</v>
      </c>
      <c r="K121" s="312">
        <f>'Visi duomenys'!O120+'Visi duomenys'!Q120+'Visi duomenys'!R120</f>
        <v>262385.8</v>
      </c>
      <c r="L121" s="12">
        <f>IFERROR(VLOOKUP('ST 1 lentelė'!C121,'Projektu sutartys 20190605'!$A$3:$O$81,4,FALSE)," ")</f>
        <v>617660.84</v>
      </c>
      <c r="M121" s="12">
        <f>IFERROR(VLOOKUP('ST 1 lentelė'!C121,'Projektu sutartys 20190605'!$A$3:$O$81,6,FALSE)," ")</f>
        <v>355275.04</v>
      </c>
      <c r="N121" s="12">
        <f>IFERROR(VLOOKUP('ST 1 lentelė'!C121,'Projektu sutartys 20190605'!$A$3:$O$81,7,FALSE)," ")</f>
        <v>0</v>
      </c>
      <c r="O121" s="12">
        <f>IFERROR(VLOOKUP('ST 1 lentelė'!C121,'Projektu sutartys 20190605'!$A$3:$O$81,8,FALSE)," ")</f>
        <v>262385.8</v>
      </c>
      <c r="P121" s="12">
        <f>IFERROR(VLOOKUP(C121,'mokejimai 20190605'!$A$1:$G$69,4,FALSE)," ")</f>
        <v>558166.56000000006</v>
      </c>
      <c r="Q121" s="12">
        <f>IFERROR(VLOOKUP(C121,'mokejimai 20190605'!$A$1:$G$69,5,FALSE)," ")</f>
        <v>321054.33</v>
      </c>
      <c r="R121" s="12">
        <f>IFERROR(VLOOKUP($C121,'mokejimai 20190605'!$A$1:$G$69,6,FALSE)," ")</f>
        <v>0</v>
      </c>
      <c r="S121" s="12">
        <f>IFERROR(VLOOKUP($C121,'mokejimai 20190605'!$A$1:$G$69,7,FALSE)," ")</f>
        <v>237112.23</v>
      </c>
      <c r="T121" s="12"/>
    </row>
    <row r="122" spans="1:20" ht="36" x14ac:dyDescent="0.25">
      <c r="A122" s="12" t="str">
        <f>'Visi duomenys'!A121</f>
        <v>3.1.1.1.3</v>
      </c>
      <c r="B122" s="12" t="str">
        <f>'Visi duomenys'!B121</f>
        <v>R080014-070600-1215</v>
      </c>
      <c r="C122" s="12" t="str">
        <f>'Visi duomenys'!C121</f>
        <v>05.3.2-APVA-R-014-71-0001</v>
      </c>
      <c r="D122" s="237" t="str">
        <f>'Visi duomenys'!D121</f>
        <v>Vandens tiekimo ir nuotekų tvarkymo infrastruktūros plėtra Jurbarko rajone</v>
      </c>
      <c r="E122" s="12" t="str">
        <f>'Visi duomenys'!E121</f>
        <v>UAB „Jurbarko vandenys“</v>
      </c>
      <c r="F122" s="12" t="str">
        <f>('Visi duomenys'!J121&amp;" "&amp;'Visi duomenys'!K121&amp;" "&amp;'Visi duomenys'!L121)</f>
        <v xml:space="preserve">  </v>
      </c>
      <c r="G122" s="12" t="str">
        <f>'Visi duomenys'!BI121</f>
        <v>Įgyvendinimas</v>
      </c>
      <c r="H122" s="312">
        <f>'Visi duomenys'!N121</f>
        <v>1902679.07</v>
      </c>
      <c r="I122" s="312">
        <f>'Visi duomenys'!S121</f>
        <v>1158757.55</v>
      </c>
      <c r="J122" s="312">
        <f>'Visi duomenys'!P121</f>
        <v>0</v>
      </c>
      <c r="K122" s="312">
        <f>'Visi duomenys'!O121+'Visi duomenys'!Q121+'Visi duomenys'!R121</f>
        <v>743921.52</v>
      </c>
      <c r="L122" s="12">
        <f>IFERROR(VLOOKUP('ST 1 lentelė'!C122,'Projektu sutartys 20190605'!$A$3:$O$81,4,FALSE)," ")</f>
        <v>1902679.07</v>
      </c>
      <c r="M122" s="12">
        <f>IFERROR(VLOOKUP('ST 1 lentelė'!C122,'Projektu sutartys 20190605'!$A$3:$O$81,6,FALSE)," ")</f>
        <v>1158669.95</v>
      </c>
      <c r="N122" s="12">
        <f>IFERROR(VLOOKUP('ST 1 lentelė'!C122,'Projektu sutartys 20190605'!$A$3:$O$81,7,FALSE)," ")</f>
        <v>0</v>
      </c>
      <c r="O122" s="12">
        <f>IFERROR(VLOOKUP('ST 1 lentelė'!C122,'Projektu sutartys 20190605'!$A$3:$O$81,8,FALSE)," ")</f>
        <v>744009.12</v>
      </c>
      <c r="P122" s="12">
        <f>IFERROR(VLOOKUP(C122,'mokejimai 20190605'!$A$1:$G$69,4,FALSE)," ")</f>
        <v>1888024.36</v>
      </c>
      <c r="Q122" s="12">
        <f>IFERROR(VLOOKUP(C122,'mokejimai 20190605'!$A$1:$G$69,5,FALSE)," ")</f>
        <v>1150720.97</v>
      </c>
      <c r="R122" s="12">
        <f>IFERROR(VLOOKUP($C122,'mokejimai 20190605'!$A$1:$G$69,6,FALSE)," ")</f>
        <v>0</v>
      </c>
      <c r="S122" s="12">
        <f>IFERROR(VLOOKUP($C122,'mokejimai 20190605'!$A$1:$G$69,7,FALSE)," ")</f>
        <v>737303.39</v>
      </c>
      <c r="T122" s="12"/>
    </row>
    <row r="123" spans="1:20" ht="36" x14ac:dyDescent="0.25">
      <c r="A123" s="12" t="str">
        <f>'Visi duomenys'!A122</f>
        <v>3.1.1.1.4</v>
      </c>
      <c r="B123" s="12" t="str">
        <f>'Visi duomenys'!B122</f>
        <v>R080014-060700-1216</v>
      </c>
      <c r="C123" s="12" t="str">
        <f>'Visi duomenys'!C122</f>
        <v>05.3.2-APVA-R-014-71-0004</v>
      </c>
      <c r="D123" s="237" t="str">
        <f>'Visi duomenys'!D122</f>
        <v>Geriamojo vandens tiekimo ir nuotekų tvarkymo sistemų renovavimas ir plėtra Tauragės rajone</v>
      </c>
      <c r="E123" s="12" t="str">
        <f>'Visi duomenys'!E122</f>
        <v>UAB „Tauragės vandenys“</v>
      </c>
      <c r="F123" s="12" t="str">
        <f>('Visi duomenys'!J122&amp;" "&amp;'Visi duomenys'!K122&amp;" "&amp;'Visi duomenys'!L122)</f>
        <v xml:space="preserve">  </v>
      </c>
      <c r="G123" s="12" t="str">
        <f>'Visi duomenys'!BI122</f>
        <v>Įgyvendinimas</v>
      </c>
      <c r="H123" s="312">
        <f>'Visi duomenys'!N122</f>
        <v>2854494.11</v>
      </c>
      <c r="I123" s="312">
        <f>'Visi duomenys'!S122</f>
        <v>1647376.95</v>
      </c>
      <c r="J123" s="312">
        <f>'Visi duomenys'!P122</f>
        <v>0</v>
      </c>
      <c r="K123" s="312">
        <f>'Visi duomenys'!O122+'Visi duomenys'!Q122+'Visi duomenys'!R122</f>
        <v>1207117.1599999999</v>
      </c>
      <c r="L123" s="12">
        <f>IFERROR(VLOOKUP('ST 1 lentelė'!C123,'Projektu sutartys 20190605'!$A$3:$O$81,4,FALSE)," ")</f>
        <v>2250935.5299999998</v>
      </c>
      <c r="M123" s="12">
        <f>IFERROR(VLOOKUP('ST 1 lentelė'!C123,'Projektu sutartys 20190605'!$A$3:$O$81,6,FALSE)," ")</f>
        <v>1647376.95</v>
      </c>
      <c r="N123" s="12">
        <f>IFERROR(VLOOKUP('ST 1 lentelė'!C123,'Projektu sutartys 20190605'!$A$3:$O$81,7,FALSE)," ")</f>
        <v>0</v>
      </c>
      <c r="O123" s="12">
        <f>IFERROR(VLOOKUP('ST 1 lentelė'!C123,'Projektu sutartys 20190605'!$A$3:$O$81,8,FALSE)," ")</f>
        <v>1207117.1599999999</v>
      </c>
      <c r="P123" s="12">
        <f>IFERROR(VLOOKUP(C123,'mokejimai 20190605'!$A$1:$G$69,4,FALSE)," ")</f>
        <v>2556090.12</v>
      </c>
      <c r="Q123" s="12">
        <f>IFERROR(VLOOKUP(C123,'mokejimai 20190605'!$A$1:$G$69,5,FALSE)," ")</f>
        <v>1474322.06</v>
      </c>
      <c r="R123" s="12">
        <f>IFERROR(VLOOKUP($C123,'mokejimai 20190605'!$A$1:$G$69,6,FALSE)," ")</f>
        <v>0</v>
      </c>
      <c r="S123" s="12">
        <f>IFERROR(VLOOKUP($C123,'mokejimai 20190605'!$A$1:$G$69,7,FALSE)," ")</f>
        <v>1081768.06</v>
      </c>
      <c r="T123" s="12"/>
    </row>
    <row r="124" spans="1:20" ht="24" x14ac:dyDescent="0.25">
      <c r="A124" s="12" t="str">
        <f>'Visi duomenys'!A123</f>
        <v>3.1.1.1.5</v>
      </c>
      <c r="B124" s="12" t="str">
        <f>'Visi duomenys'!B123</f>
        <v>R080014-060700-1217</v>
      </c>
      <c r="C124" s="12" t="str">
        <f>'Visi duomenys'!C123</f>
        <v>05.3.2-APVA-R-014-71-0006</v>
      </c>
      <c r="D124" s="237" t="str">
        <f>'Visi duomenys'!D123</f>
        <v>Geriamojo vandens tiekimo ir nuotekų tvarkymo sistemų renovavimas ir plėtra Šilalės rajone (Kaltinėnuose, Traksėdyje)</v>
      </c>
      <c r="E124" s="12" t="str">
        <f>'Visi duomenys'!E123</f>
        <v>UAB „Šilalės vandenys“</v>
      </c>
      <c r="F124" s="12" t="str">
        <f>('Visi duomenys'!J123&amp;" "&amp;'Visi duomenys'!K123&amp;" "&amp;'Visi duomenys'!L123)</f>
        <v xml:space="preserve">  </v>
      </c>
      <c r="G124" s="12" t="str">
        <f>'Visi duomenys'!BI123</f>
        <v>Įgyvendinimas</v>
      </c>
      <c r="H124" s="312">
        <f>'Visi duomenys'!N123</f>
        <v>444870</v>
      </c>
      <c r="I124" s="312">
        <f>'Visi duomenys'!S123</f>
        <v>124738.8</v>
      </c>
      <c r="J124" s="312">
        <f>'Visi duomenys'!P123</f>
        <v>0</v>
      </c>
      <c r="K124" s="312">
        <f>'Visi duomenys'!O123+'Visi duomenys'!Q123+'Visi duomenys'!R123</f>
        <v>320131.20000000001</v>
      </c>
      <c r="L124" s="12">
        <f>IFERROR(VLOOKUP('ST 1 lentelė'!C124,'Projektu sutartys 20190605'!$A$3:$O$81,4,FALSE)," ")</f>
        <v>444868.24</v>
      </c>
      <c r="M124" s="12">
        <f>IFERROR(VLOOKUP('ST 1 lentelė'!C124,'Projektu sutartys 20190605'!$A$3:$O$81,6,FALSE)," ")</f>
        <v>147107.41</v>
      </c>
      <c r="N124" s="12">
        <f>IFERROR(VLOOKUP('ST 1 lentelė'!C124,'Projektu sutartys 20190605'!$A$3:$O$81,7,FALSE)," ")</f>
        <v>0</v>
      </c>
      <c r="O124" s="12">
        <f>IFERROR(VLOOKUP('ST 1 lentelė'!C124,'Projektu sutartys 20190605'!$A$3:$O$81,8,FALSE)," ")</f>
        <v>297760.83</v>
      </c>
      <c r="P124" s="12">
        <f>IFERROR(VLOOKUP(C124,'mokejimai 20190605'!$A$1:$G$69,4,FALSE)," ")</f>
        <v>61400.33</v>
      </c>
      <c r="Q124" s="12">
        <f>IFERROR(VLOOKUP(C124,'mokejimai 20190605'!$A$1:$G$69,5,FALSE)," ")</f>
        <v>20303.64</v>
      </c>
      <c r="R124" s="12">
        <f>IFERROR(VLOOKUP($C124,'mokejimai 20190605'!$A$1:$G$69,6,FALSE)," ")</f>
        <v>0</v>
      </c>
      <c r="S124" s="12">
        <f>IFERROR(VLOOKUP($C124,'mokejimai 20190605'!$A$1:$G$69,7,FALSE)," ")</f>
        <v>41096.69</v>
      </c>
      <c r="T124" s="12"/>
    </row>
    <row r="125" spans="1:20" ht="36" x14ac:dyDescent="0.25">
      <c r="A125" s="12" t="str">
        <f>'Visi duomenys'!A124</f>
        <v>3.1.1.1.6</v>
      </c>
      <c r="B125" s="12" t="str">
        <f>'Visi duomenys'!B124</f>
        <v>R080014-070000-1218</v>
      </c>
      <c r="C125" s="12" t="str">
        <f>'Visi duomenys'!C124</f>
        <v>05.3.2-APVA-R-014-71-0005</v>
      </c>
      <c r="D125" s="237" t="str">
        <f>'Visi duomenys'!D124</f>
        <v>Nuotekų tinklų plėtra Pagėgių savivaldybėje (Mažaičiuose)</v>
      </c>
      <c r="E125" s="12" t="str">
        <f>'Visi duomenys'!E124</f>
        <v>UAB Pagėgių komunalinis ūkis</v>
      </c>
      <c r="F125" s="12" t="str">
        <f>('Visi duomenys'!J124&amp;" "&amp;'Visi duomenys'!K124&amp;" "&amp;'Visi duomenys'!L124)</f>
        <v xml:space="preserve">  </v>
      </c>
      <c r="G125" s="12" t="str">
        <f>'Visi duomenys'!BI124</f>
        <v>Įgyvendinimas</v>
      </c>
      <c r="H125" s="312">
        <f>'Visi duomenys'!N124</f>
        <v>136161.48000000001</v>
      </c>
      <c r="I125" s="312">
        <f>'Visi duomenys'!S124</f>
        <v>106438.27</v>
      </c>
      <c r="J125" s="312">
        <f>'Visi duomenys'!P124</f>
        <v>0</v>
      </c>
      <c r="K125" s="312">
        <f>'Visi duomenys'!O124+'Visi duomenys'!Q124+'Visi duomenys'!R124</f>
        <v>29723.21</v>
      </c>
      <c r="L125" s="12">
        <f>IFERROR(VLOOKUP('ST 1 lentelė'!C125,'Projektu sutartys 20190605'!$A$3:$O$81,4,FALSE)," ")</f>
        <v>136161.48000000001</v>
      </c>
      <c r="M125" s="12">
        <f>IFERROR(VLOOKUP('ST 1 lentelė'!C125,'Projektu sutartys 20190605'!$A$3:$O$81,6,FALSE)," ")</f>
        <v>106438.27</v>
      </c>
      <c r="N125" s="12">
        <f>IFERROR(VLOOKUP('ST 1 lentelė'!C125,'Projektu sutartys 20190605'!$A$3:$O$81,7,FALSE)," ")</f>
        <v>0</v>
      </c>
      <c r="O125" s="12">
        <f>IFERROR(VLOOKUP('ST 1 lentelė'!C125,'Projektu sutartys 20190605'!$A$3:$O$81,8,FALSE)," ")</f>
        <v>29723.21</v>
      </c>
      <c r="P125" s="12">
        <f>IFERROR(VLOOKUP(C125,'mokejimai 20190605'!$A$1:$G$69,4,FALSE)," ")</f>
        <v>0</v>
      </c>
      <c r="Q125" s="12">
        <f>IFERROR(VLOOKUP(C125,'mokejimai 20190605'!$A$1:$G$69,5,FALSE)," ")</f>
        <v>0</v>
      </c>
      <c r="R125" s="12">
        <f>IFERROR(VLOOKUP($C125,'mokejimai 20190605'!$A$1:$G$69,6,FALSE)," ")</f>
        <v>0</v>
      </c>
      <c r="S125" s="12">
        <f>IFERROR(VLOOKUP($C125,'mokejimai 20190605'!$A$1:$G$69,7,FALSE)," ")</f>
        <v>0</v>
      </c>
      <c r="T125" s="12"/>
    </row>
    <row r="126" spans="1:20" ht="36" x14ac:dyDescent="0.25">
      <c r="A126" s="12" t="str">
        <f>'Visi duomenys'!A125</f>
        <v>3.1.1.1.7</v>
      </c>
      <c r="B126" s="12" t="str">
        <f>'Visi duomenys'!B125</f>
        <v>R080014-070650-1219</v>
      </c>
      <c r="C126" s="12" t="str">
        <f>'Visi duomenys'!C125</f>
        <v>05.3.2-APVA-R-014-71-0007</v>
      </c>
      <c r="D126" s="237" t="str">
        <f>'Visi duomenys'!D125</f>
        <v>Vandens tiekimo ir nuotekų tvarkymo infrastruktūros plėtra Jurbarko mieste</v>
      </c>
      <c r="E126" s="12" t="str">
        <f>'Visi duomenys'!E125</f>
        <v>UAB „Jurbarko vandenys“</v>
      </c>
      <c r="F126" s="12" t="str">
        <f>('Visi duomenys'!J125&amp;" "&amp;'Visi duomenys'!K125&amp;" "&amp;'Visi duomenys'!L125)</f>
        <v xml:space="preserve">  </v>
      </c>
      <c r="G126" s="12" t="str">
        <f>'Visi duomenys'!BI125</f>
        <v>Įgyvendinimas</v>
      </c>
      <c r="H126" s="312">
        <f>'Visi duomenys'!N125</f>
        <v>548947.86</v>
      </c>
      <c r="I126" s="312">
        <f>'Visi duomenys'!S125</f>
        <v>274473.93</v>
      </c>
      <c r="J126" s="312">
        <f>'Visi duomenys'!P125</f>
        <v>0</v>
      </c>
      <c r="K126" s="312">
        <f>'Visi duomenys'!O125+'Visi duomenys'!Q125+'Visi duomenys'!R125</f>
        <v>274473.93</v>
      </c>
      <c r="L126" s="12">
        <f>IFERROR(VLOOKUP('ST 1 lentelė'!C126,'Projektu sutartys 20190605'!$A$3:$O$81,4,FALSE)," ")</f>
        <v>548947.86</v>
      </c>
      <c r="M126" s="12">
        <f>IFERROR(VLOOKUP('ST 1 lentelė'!C126,'Projektu sutartys 20190605'!$A$3:$O$81,6,FALSE)," ")</f>
        <v>274473.93</v>
      </c>
      <c r="N126" s="12">
        <f>IFERROR(VLOOKUP('ST 1 lentelė'!C126,'Projektu sutartys 20190605'!$A$3:$O$81,7,FALSE)," ")</f>
        <v>0</v>
      </c>
      <c r="O126" s="12">
        <f>IFERROR(VLOOKUP('ST 1 lentelė'!C126,'Projektu sutartys 20190605'!$A$3:$O$81,8,FALSE)," ")</f>
        <v>274473.93</v>
      </c>
      <c r="P126" s="12">
        <f>IFERROR(VLOOKUP(C126,'mokejimai 20190605'!$A$1:$G$69,4,FALSE)," ")</f>
        <v>10350</v>
      </c>
      <c r="Q126" s="12">
        <f>IFERROR(VLOOKUP(C126,'mokejimai 20190605'!$A$1:$G$69,5,FALSE)," ")</f>
        <v>5175</v>
      </c>
      <c r="R126" s="12">
        <f>IFERROR(VLOOKUP($C126,'mokejimai 20190605'!$A$1:$G$69,6,FALSE)," ")</f>
        <v>0</v>
      </c>
      <c r="S126" s="12">
        <f>IFERROR(VLOOKUP($C126,'mokejimai 20190605'!$A$1:$G$69,7,FALSE)," ")</f>
        <v>5175</v>
      </c>
      <c r="T126" s="12"/>
    </row>
    <row r="127" spans="1:20" ht="36" x14ac:dyDescent="0.25">
      <c r="A127" s="12" t="str">
        <f>'Visi duomenys'!A126</f>
        <v>3.1.1.1.8</v>
      </c>
      <c r="B127" s="12" t="str">
        <f>'Visi duomenys'!B126</f>
        <v>R080014-060750-1220</v>
      </c>
      <c r="C127" s="12" t="str">
        <f>'Visi duomenys'!C126</f>
        <v>05.3.2-APVA-R-014-71-0008</v>
      </c>
      <c r="D127" s="237" t="str">
        <f>'Visi duomenys'!D126</f>
        <v>Geriamojo vandens tiekimo ir nuotekų tvarkymo sistemų renovavimas ir plėtra Tauragės rajone (papildomi darbai)</v>
      </c>
      <c r="E127" s="12" t="str">
        <f>'Visi duomenys'!E126</f>
        <v>UAB „Tauragės vandenys“</v>
      </c>
      <c r="F127" s="12" t="str">
        <f>('Visi duomenys'!J126&amp;" "&amp;'Visi duomenys'!K126&amp;" "&amp;'Visi duomenys'!L126)</f>
        <v xml:space="preserve">  </v>
      </c>
      <c r="G127" s="12" t="str">
        <f>'Visi duomenys'!BI126</f>
        <v>Įgyvendinimas</v>
      </c>
      <c r="H127" s="312">
        <f>'Visi duomenys'!N126</f>
        <v>646255.83000000007</v>
      </c>
      <c r="I127" s="312">
        <f>'Visi duomenys'!S126</f>
        <v>345408.93</v>
      </c>
      <c r="J127" s="312">
        <f>'Visi duomenys'!P126</f>
        <v>0</v>
      </c>
      <c r="K127" s="312">
        <f>'Visi duomenys'!O126+'Visi duomenys'!Q126+'Visi duomenys'!R126</f>
        <v>300846.90000000002</v>
      </c>
      <c r="L127" s="12">
        <f>IFERROR(VLOOKUP('ST 1 lentelė'!C127,'Projektu sutartys 20190605'!$A$3:$O$81,4,FALSE)," ")</f>
        <v>475359.7</v>
      </c>
      <c r="M127" s="12">
        <f>IFERROR(VLOOKUP('ST 1 lentelė'!C127,'Projektu sutartys 20190605'!$A$3:$O$81,6,FALSE)," ")</f>
        <v>323127.92</v>
      </c>
      <c r="N127" s="12">
        <f>IFERROR(VLOOKUP('ST 1 lentelė'!C127,'Projektu sutartys 20190605'!$A$3:$O$81,7,FALSE)," ")</f>
        <v>0</v>
      </c>
      <c r="O127" s="12">
        <f>IFERROR(VLOOKUP('ST 1 lentelė'!C127,'Projektu sutartys 20190605'!$A$3:$O$81,8,FALSE)," ")</f>
        <v>304463.56</v>
      </c>
      <c r="P127" s="12" t="str">
        <f>IFERROR(VLOOKUP(C127,'mokejimai 20190605'!$A$1:$G$69,4,FALSE)," ")</f>
        <v xml:space="preserve"> </v>
      </c>
      <c r="Q127" s="12" t="str">
        <f>IFERROR(VLOOKUP(C127,'mokejimai 20190605'!$A$1:$G$69,5,FALSE)," ")</f>
        <v xml:space="preserve"> </v>
      </c>
      <c r="R127" s="12" t="str">
        <f>IFERROR(VLOOKUP($C127,'mokejimai 20190605'!$A$1:$G$69,6,FALSE)," ")</f>
        <v xml:space="preserve"> </v>
      </c>
      <c r="S127" s="12" t="str">
        <f>IFERROR(VLOOKUP($C127,'mokejimai 20190605'!$A$1:$G$69,7,FALSE)," ")</f>
        <v xml:space="preserve"> </v>
      </c>
      <c r="T127" s="12"/>
    </row>
    <row r="128" spans="1:20" x14ac:dyDescent="0.25">
      <c r="A128" s="239" t="str">
        <f>'Visi duomenys'!A127</f>
        <v>3.1.1.2</v>
      </c>
      <c r="B128" s="239" t="str">
        <f>'Visi duomenys'!B127</f>
        <v/>
      </c>
      <c r="C128" s="239">
        <f>'Visi duomenys'!C127</f>
        <v>0</v>
      </c>
      <c r="D128" s="236" t="str">
        <f>'Visi duomenys'!D127</f>
        <v>Priemonė: Paviršinių nuotekų sistemų tvarkymas</v>
      </c>
      <c r="E128" s="10">
        <f>'Visi duomenys'!E127</f>
        <v>0</v>
      </c>
      <c r="F128" s="10" t="str">
        <f>('Visi duomenys'!J127&amp;" "&amp;'Visi duomenys'!K127&amp;" "&amp;'Visi duomenys'!L127)</f>
        <v xml:space="preserve">  </v>
      </c>
      <c r="G128" s="10" t="str">
        <f>'Visi duomenys'!BI127</f>
        <v xml:space="preserve"> </v>
      </c>
      <c r="H128" s="322">
        <f>'Visi duomenys'!N127</f>
        <v>0</v>
      </c>
      <c r="I128" s="322">
        <f>'Visi duomenys'!S127</f>
        <v>0</v>
      </c>
      <c r="J128" s="322">
        <f>'Visi duomenys'!P127</f>
        <v>0</v>
      </c>
      <c r="K128" s="322">
        <f>'Visi duomenys'!O127+'Visi duomenys'!Q127+'Visi duomenys'!R127</f>
        <v>0</v>
      </c>
      <c r="L128" s="10" t="str">
        <f>IFERROR(VLOOKUP('ST 1 lentelė'!C128,'Projektu sutartys 20190605'!$A$3:$O$81,4,FALSE)," ")</f>
        <v xml:space="preserve"> </v>
      </c>
      <c r="M128" s="10" t="str">
        <f>IFERROR(VLOOKUP('ST 1 lentelė'!C128,'Projektu sutartys 20190605'!$A$3:$O$81,6,FALSE)," ")</f>
        <v xml:space="preserve"> </v>
      </c>
      <c r="N128" s="10" t="str">
        <f>IFERROR(VLOOKUP('ST 1 lentelė'!C128,'Projektu sutartys 20190605'!$A$3:$O$81,7,FALSE)," ")</f>
        <v xml:space="preserve"> </v>
      </c>
      <c r="O128" s="10" t="str">
        <f>IFERROR(VLOOKUP('ST 1 lentelė'!C128,'Projektu sutartys 20190605'!$A$3:$O$81,8,FALSE)," ")</f>
        <v xml:space="preserve"> </v>
      </c>
      <c r="P128" s="10" t="str">
        <f>IFERROR(VLOOKUP(C128,'mokejimai 20190605'!$A$1:$G$69,4,FALSE)," ")</f>
        <v xml:space="preserve"> </v>
      </c>
      <c r="Q128" s="10" t="str">
        <f>IFERROR(VLOOKUP(C128,'mokejimai 20190605'!$A$1:$G$69,5,FALSE)," ")</f>
        <v xml:space="preserve"> </v>
      </c>
      <c r="R128" s="10" t="str">
        <f>IFERROR(VLOOKUP($C128,'mokejimai 20190605'!$A$1:$G$69,6,FALSE)," ")</f>
        <v xml:space="preserve"> </v>
      </c>
      <c r="S128" s="10" t="str">
        <f>IFERROR(VLOOKUP($C128,'mokejimai 20190605'!$A$1:$G$69,7,FALSE)," ")</f>
        <v xml:space="preserve"> </v>
      </c>
      <c r="T128" s="10"/>
    </row>
    <row r="129" spans="1:20" ht="36" x14ac:dyDescent="0.25">
      <c r="A129" s="12" t="str">
        <f>'Visi duomenys'!A128</f>
        <v>3.1.1.2.1</v>
      </c>
      <c r="B129" s="12" t="str">
        <f>'Visi duomenys'!B128</f>
        <v>R080007-080000-1222</v>
      </c>
      <c r="C129" s="12" t="str">
        <f>'Visi duomenys'!C128</f>
        <v>05.1.1-APVA-R-007-71-0001</v>
      </c>
      <c r="D129" s="237" t="str">
        <f>'Visi duomenys'!D128</f>
        <v>Paviršinių nuotekų sistemų tvarkymas Tauragės mieste</v>
      </c>
      <c r="E129" s="12" t="str">
        <f>'Visi duomenys'!E128</f>
        <v>UAB „Tauragės vandenys“</v>
      </c>
      <c r="F129" s="12" t="str">
        <f>('Visi duomenys'!J128&amp;" "&amp;'Visi duomenys'!K128&amp;" "&amp;'Visi duomenys'!L128)</f>
        <v xml:space="preserve">  </v>
      </c>
      <c r="G129" s="12" t="str">
        <f>'Visi duomenys'!BI128</f>
        <v>Įgyvendinimas</v>
      </c>
      <c r="H129" s="312">
        <f>'Visi duomenys'!N128</f>
        <v>1800833.49</v>
      </c>
      <c r="I129" s="312">
        <f>'Visi duomenys'!S128</f>
        <v>1428940.54</v>
      </c>
      <c r="J129" s="312">
        <f>'Visi duomenys'!P128</f>
        <v>0</v>
      </c>
      <c r="K129" s="312">
        <f>'Visi duomenys'!O128+'Visi duomenys'!Q128+'Visi duomenys'!R128</f>
        <v>371892.95</v>
      </c>
      <c r="L129" s="12">
        <f>IFERROR(VLOOKUP('ST 1 lentelė'!C129,'Projektu sutartys 20190605'!$A$3:$O$81,4,FALSE)," ")</f>
        <v>1439067.07</v>
      </c>
      <c r="M129" s="12">
        <f>IFERROR(VLOOKUP('ST 1 lentelė'!C129,'Projektu sutartys 20190605'!$A$3:$O$81,6,FALSE)," ")</f>
        <v>1223207.01</v>
      </c>
      <c r="N129" s="12">
        <f>IFERROR(VLOOKUP('ST 1 lentelė'!C129,'Projektu sutartys 20190605'!$A$3:$O$81,7,FALSE)," ")</f>
        <v>0</v>
      </c>
      <c r="O129" s="12">
        <f>IFERROR(VLOOKUP('ST 1 lentelė'!C129,'Projektu sutartys 20190605'!$A$3:$O$81,8,FALSE)," ")</f>
        <v>215860.06</v>
      </c>
      <c r="P129" s="12">
        <f>IFERROR(VLOOKUP(C129,'mokejimai 20190605'!$A$1:$G$69,4,FALSE)," ")</f>
        <v>1161195.67</v>
      </c>
      <c r="Q129" s="12">
        <f>IFERROR(VLOOKUP(C129,'mokejimai 20190605'!$A$1:$G$69,5,FALSE)," ")</f>
        <v>945335.61</v>
      </c>
      <c r="R129" s="12">
        <f>IFERROR(VLOOKUP($C129,'mokejimai 20190605'!$A$1:$G$69,6,FALSE)," ")</f>
        <v>0</v>
      </c>
      <c r="S129" s="12">
        <f>IFERROR(VLOOKUP($C129,'mokejimai 20190605'!$A$1:$G$69,7,FALSE)," ")</f>
        <v>215860.06</v>
      </c>
      <c r="T129" s="12"/>
    </row>
    <row r="130" spans="1:20" x14ac:dyDescent="0.25">
      <c r="A130" s="239" t="str">
        <f>'Visi duomenys'!A129</f>
        <v>3.1.2.</v>
      </c>
      <c r="B130" s="239" t="str">
        <f>'Visi duomenys'!B129</f>
        <v/>
      </c>
      <c r="C130" s="239">
        <f>'Visi duomenys'!C129</f>
        <v>0</v>
      </c>
      <c r="D130" s="236" t="str">
        <f>'Visi duomenys'!D129</f>
        <v>Uždavinys. Plėsti atliekų tvarkymo infrastruktūrą, mažinti sąvartyne šalinamų atliekų kiekį.</v>
      </c>
      <c r="E130" s="10">
        <f>'Visi duomenys'!E129</f>
        <v>0</v>
      </c>
      <c r="F130" s="10" t="str">
        <f>('Visi duomenys'!J129&amp;" "&amp;'Visi duomenys'!K129&amp;" "&amp;'Visi duomenys'!L129)</f>
        <v xml:space="preserve">  </v>
      </c>
      <c r="G130" s="10" t="str">
        <f>'Visi duomenys'!BI129</f>
        <v xml:space="preserve"> </v>
      </c>
      <c r="H130" s="322">
        <f>'Visi duomenys'!N129</f>
        <v>0</v>
      </c>
      <c r="I130" s="322">
        <f>'Visi duomenys'!S129</f>
        <v>0</v>
      </c>
      <c r="J130" s="322">
        <f>'Visi duomenys'!P129</f>
        <v>0</v>
      </c>
      <c r="K130" s="322">
        <f>'Visi duomenys'!O129+'Visi duomenys'!Q129+'Visi duomenys'!R129</f>
        <v>0</v>
      </c>
      <c r="L130" s="10" t="str">
        <f>IFERROR(VLOOKUP('ST 1 lentelė'!C130,'Projektu sutartys 20190605'!$A$3:$O$81,4,FALSE)," ")</f>
        <v xml:space="preserve"> </v>
      </c>
      <c r="M130" s="10" t="str">
        <f>IFERROR(VLOOKUP('ST 1 lentelė'!C130,'Projektu sutartys 20190605'!$A$3:$O$81,6,FALSE)," ")</f>
        <v xml:space="preserve"> </v>
      </c>
      <c r="N130" s="10" t="str">
        <f>IFERROR(VLOOKUP('ST 1 lentelė'!C130,'Projektu sutartys 20190605'!$A$3:$O$81,7,FALSE)," ")</f>
        <v xml:space="preserve"> </v>
      </c>
      <c r="O130" s="10" t="str">
        <f>IFERROR(VLOOKUP('ST 1 lentelė'!C130,'Projektu sutartys 20190605'!$A$3:$O$81,8,FALSE)," ")</f>
        <v xml:space="preserve"> </v>
      </c>
      <c r="P130" s="10" t="str">
        <f>IFERROR(VLOOKUP(C130,'mokejimai 20190605'!$A$1:$G$69,4,FALSE)," ")</f>
        <v xml:space="preserve"> </v>
      </c>
      <c r="Q130" s="10" t="str">
        <f>IFERROR(VLOOKUP(C130,'mokejimai 20190605'!$A$1:$G$69,5,FALSE)," ")</f>
        <v xml:space="preserve"> </v>
      </c>
      <c r="R130" s="10" t="str">
        <f>IFERROR(VLOOKUP($C130,'mokejimai 20190605'!$A$1:$G$69,6,FALSE)," ")</f>
        <v xml:space="preserve"> </v>
      </c>
      <c r="S130" s="10" t="str">
        <f>IFERROR(VLOOKUP($C130,'mokejimai 20190605'!$A$1:$G$69,7,FALSE)," ")</f>
        <v xml:space="preserve"> </v>
      </c>
      <c r="T130" s="10"/>
    </row>
    <row r="131" spans="1:20" x14ac:dyDescent="0.25">
      <c r="A131" s="239" t="str">
        <f>'Visi duomenys'!A130</f>
        <v>3.1.2.1</v>
      </c>
      <c r="B131" s="239" t="str">
        <f>'Visi duomenys'!B130</f>
        <v/>
      </c>
      <c r="C131" s="239">
        <f>'Visi duomenys'!C130</f>
        <v>0</v>
      </c>
      <c r="D131" s="236" t="str">
        <f>'Visi duomenys'!D130</f>
        <v>Priemonė: Komunalinių atliekų tvarkymo infrastruktūros plėtra</v>
      </c>
      <c r="E131" s="10">
        <f>'Visi duomenys'!E130</f>
        <v>0</v>
      </c>
      <c r="F131" s="10" t="str">
        <f>('Visi duomenys'!J130&amp;" "&amp;'Visi duomenys'!K130&amp;" "&amp;'Visi duomenys'!L130)</f>
        <v xml:space="preserve">  </v>
      </c>
      <c r="G131" s="10" t="str">
        <f>'Visi duomenys'!BI130</f>
        <v xml:space="preserve"> </v>
      </c>
      <c r="H131" s="322">
        <f>'Visi duomenys'!N130</f>
        <v>0</v>
      </c>
      <c r="I131" s="322">
        <f>'Visi duomenys'!S130</f>
        <v>0</v>
      </c>
      <c r="J131" s="322">
        <f>'Visi duomenys'!P130</f>
        <v>0</v>
      </c>
      <c r="K131" s="322">
        <f>'Visi duomenys'!O130+'Visi duomenys'!Q130+'Visi duomenys'!R130</f>
        <v>0</v>
      </c>
      <c r="L131" s="10" t="str">
        <f>IFERROR(VLOOKUP('ST 1 lentelė'!C131,'Projektu sutartys 20190605'!$A$3:$O$81,4,FALSE)," ")</f>
        <v xml:space="preserve"> </v>
      </c>
      <c r="M131" s="10" t="str">
        <f>IFERROR(VLOOKUP('ST 1 lentelė'!C131,'Projektu sutartys 20190605'!$A$3:$O$81,6,FALSE)," ")</f>
        <v xml:space="preserve"> </v>
      </c>
      <c r="N131" s="10" t="str">
        <f>IFERROR(VLOOKUP('ST 1 lentelė'!C131,'Projektu sutartys 20190605'!$A$3:$O$81,7,FALSE)," ")</f>
        <v xml:space="preserve"> </v>
      </c>
      <c r="O131" s="10" t="str">
        <f>IFERROR(VLOOKUP('ST 1 lentelė'!C131,'Projektu sutartys 20190605'!$A$3:$O$81,8,FALSE)," ")</f>
        <v xml:space="preserve"> </v>
      </c>
      <c r="P131" s="10" t="str">
        <f>IFERROR(VLOOKUP(C131,'mokejimai 20190605'!$A$1:$G$69,4,FALSE)," ")</f>
        <v xml:space="preserve"> </v>
      </c>
      <c r="Q131" s="10" t="str">
        <f>IFERROR(VLOOKUP(C131,'mokejimai 20190605'!$A$1:$G$69,5,FALSE)," ")</f>
        <v xml:space="preserve"> </v>
      </c>
      <c r="R131" s="10" t="str">
        <f>IFERROR(VLOOKUP($C131,'mokejimai 20190605'!$A$1:$G$69,6,FALSE)," ")</f>
        <v xml:space="preserve"> </v>
      </c>
      <c r="S131" s="10" t="str">
        <f>IFERROR(VLOOKUP($C131,'mokejimai 20190605'!$A$1:$G$69,7,FALSE)," ")</f>
        <v xml:space="preserve"> </v>
      </c>
      <c r="T131" s="10"/>
    </row>
    <row r="132" spans="1:20" x14ac:dyDescent="0.25">
      <c r="A132" s="12" t="str">
        <f>'Visi duomenys'!A131</f>
        <v>3.1.2.1.1</v>
      </c>
      <c r="B132" s="12" t="str">
        <f>'Visi duomenys'!B131</f>
        <v>R080008-050000-1225</v>
      </c>
      <c r="C132" s="12" t="str">
        <f>'Visi duomenys'!C131</f>
        <v>05.2.1-APVA-R-008-71-0002</v>
      </c>
      <c r="D132" s="237" t="str">
        <f>'Visi duomenys'!D131</f>
        <v>Tauragės regiono atliekų tvarkymo infrastruktūros plėtra</v>
      </c>
      <c r="E132" s="12" t="str">
        <f>'Visi duomenys'!E131</f>
        <v>TRATC</v>
      </c>
      <c r="F132" s="12" t="str">
        <f>('Visi duomenys'!J131&amp;" "&amp;'Visi duomenys'!K131&amp;" "&amp;'Visi duomenys'!L131)</f>
        <v xml:space="preserve">  </v>
      </c>
      <c r="G132" s="12" t="str">
        <f>'Visi duomenys'!BI131</f>
        <v>Įgyvendinimas</v>
      </c>
      <c r="H132" s="312">
        <f>'Visi duomenys'!N131</f>
        <v>2800256.02</v>
      </c>
      <c r="I132" s="312">
        <f>'Visi duomenys'!S131</f>
        <v>2380217.62</v>
      </c>
      <c r="J132" s="312">
        <f>'Visi duomenys'!P131</f>
        <v>0</v>
      </c>
      <c r="K132" s="312">
        <f>'Visi duomenys'!O131+'Visi duomenys'!Q131+'Visi duomenys'!R131</f>
        <v>420038.40000000002</v>
      </c>
      <c r="L132" s="12">
        <f>IFERROR(VLOOKUP('ST 1 lentelė'!C132,'Projektu sutartys 20190605'!$A$3:$O$81,4,FALSE)," ")</f>
        <v>2800256.02</v>
      </c>
      <c r="M132" s="12">
        <f>IFERROR(VLOOKUP('ST 1 lentelė'!C132,'Projektu sutartys 20190605'!$A$3:$O$81,6,FALSE)," ")</f>
        <v>2380217.62</v>
      </c>
      <c r="N132" s="12">
        <f>IFERROR(VLOOKUP('ST 1 lentelė'!C132,'Projektu sutartys 20190605'!$A$3:$O$81,7,FALSE)," ")</f>
        <v>0</v>
      </c>
      <c r="O132" s="12">
        <f>IFERROR(VLOOKUP('ST 1 lentelė'!C132,'Projektu sutartys 20190605'!$A$3:$O$81,8,FALSE)," ")</f>
        <v>420038.40000000002</v>
      </c>
      <c r="P132" s="12">
        <f>IFERROR(VLOOKUP(C132,'mokejimai 20190605'!$A$1:$G$69,4,FALSE)," ")</f>
        <v>1122807.67</v>
      </c>
      <c r="Q132" s="12">
        <f>IFERROR(VLOOKUP(C132,'mokejimai 20190605'!$A$1:$G$69,5,FALSE)," ")</f>
        <v>954386.52</v>
      </c>
      <c r="R132" s="12">
        <f>IFERROR(VLOOKUP($C132,'mokejimai 20190605'!$A$1:$G$69,6,FALSE)," ")</f>
        <v>0</v>
      </c>
      <c r="S132" s="12">
        <f>IFERROR(VLOOKUP($C132,'mokejimai 20190605'!$A$1:$G$69,7,FALSE)," ")</f>
        <v>168421.15</v>
      </c>
      <c r="T132" s="12"/>
    </row>
    <row r="133" spans="1:20" x14ac:dyDescent="0.25">
      <c r="A133" s="239" t="str">
        <f>'Visi duomenys'!A132</f>
        <v>3.2.</v>
      </c>
      <c r="B133" s="239" t="str">
        <f>'Visi duomenys'!B132</f>
        <v/>
      </c>
      <c r="C133" s="239">
        <f>'Visi duomenys'!C132</f>
        <v>0</v>
      </c>
      <c r="D133" s="236" t="str">
        <f>'Visi duomenys'!D132</f>
        <v>Tikslas. Saugoti ir tausojančiai naudoti regiono kraštovaizdį, užtikrinant tinkamą jo planavimą, naudojimą ir tvarkymą.</v>
      </c>
      <c r="E133" s="10">
        <f>'Visi duomenys'!E132</f>
        <v>0</v>
      </c>
      <c r="F133" s="10" t="str">
        <f>('Visi duomenys'!J132&amp;" "&amp;'Visi duomenys'!K132&amp;" "&amp;'Visi duomenys'!L132)</f>
        <v xml:space="preserve">  </v>
      </c>
      <c r="G133" s="10" t="str">
        <f>'Visi duomenys'!BI132</f>
        <v xml:space="preserve"> </v>
      </c>
      <c r="H133" s="322">
        <f>'Visi duomenys'!N132</f>
        <v>0</v>
      </c>
      <c r="I133" s="322">
        <f>'Visi duomenys'!S132</f>
        <v>0</v>
      </c>
      <c r="J133" s="322">
        <f>'Visi duomenys'!P132</f>
        <v>0</v>
      </c>
      <c r="K133" s="322">
        <f>'Visi duomenys'!O132+'Visi duomenys'!Q132+'Visi duomenys'!R132</f>
        <v>0</v>
      </c>
      <c r="L133" s="10" t="str">
        <f>IFERROR(VLOOKUP('ST 1 lentelė'!C133,'Projektu sutartys 20190605'!$A$3:$O$81,4,FALSE)," ")</f>
        <v xml:space="preserve"> </v>
      </c>
      <c r="M133" s="10" t="str">
        <f>IFERROR(VLOOKUP('ST 1 lentelė'!C133,'Projektu sutartys 20190605'!$A$3:$O$81,6,FALSE)," ")</f>
        <v xml:space="preserve"> </v>
      </c>
      <c r="N133" s="10" t="str">
        <f>IFERROR(VLOOKUP('ST 1 lentelė'!C133,'Projektu sutartys 20190605'!$A$3:$O$81,7,FALSE)," ")</f>
        <v xml:space="preserve"> </v>
      </c>
      <c r="O133" s="10" t="str">
        <f>IFERROR(VLOOKUP('ST 1 lentelė'!C133,'Projektu sutartys 20190605'!$A$3:$O$81,8,FALSE)," ")</f>
        <v xml:space="preserve"> </v>
      </c>
      <c r="P133" s="10" t="str">
        <f>IFERROR(VLOOKUP(C133,'mokejimai 20190605'!$A$1:$G$69,4,FALSE)," ")</f>
        <v xml:space="preserve"> </v>
      </c>
      <c r="Q133" s="10" t="str">
        <f>IFERROR(VLOOKUP(C133,'mokejimai 20190605'!$A$1:$G$69,5,FALSE)," ")</f>
        <v xml:space="preserve"> </v>
      </c>
      <c r="R133" s="10" t="str">
        <f>IFERROR(VLOOKUP($C133,'mokejimai 20190605'!$A$1:$G$69,6,FALSE)," ")</f>
        <v xml:space="preserve"> </v>
      </c>
      <c r="S133" s="10" t="str">
        <f>IFERROR(VLOOKUP($C133,'mokejimai 20190605'!$A$1:$G$69,7,FALSE)," ")</f>
        <v xml:space="preserve"> </v>
      </c>
      <c r="T133" s="10"/>
    </row>
    <row r="134" spans="1:20" x14ac:dyDescent="0.25">
      <c r="A134" s="239" t="str">
        <f>'Visi duomenys'!A133</f>
        <v>3.2.1.</v>
      </c>
      <c r="B134" s="239" t="str">
        <f>'Visi duomenys'!B133</f>
        <v/>
      </c>
      <c r="C134" s="239">
        <f>'Visi duomenys'!C133</f>
        <v>0</v>
      </c>
      <c r="D134" s="236" t="str">
        <f>'Visi duomenys'!D133</f>
        <v>Uždavinys. Padidinti kraštovaizdžio planavimo, tvarkymo ir racionalaus naudojimo bei apsaugos efektyvumą.</v>
      </c>
      <c r="E134" s="10">
        <f>'Visi duomenys'!E133</f>
        <v>0</v>
      </c>
      <c r="F134" s="10" t="str">
        <f>('Visi duomenys'!J133&amp;" "&amp;'Visi duomenys'!K133&amp;" "&amp;'Visi duomenys'!L133)</f>
        <v xml:space="preserve">  </v>
      </c>
      <c r="G134" s="10" t="str">
        <f>'Visi duomenys'!BI133</f>
        <v xml:space="preserve"> </v>
      </c>
      <c r="H134" s="322">
        <f>'Visi duomenys'!N133</f>
        <v>0</v>
      </c>
      <c r="I134" s="322">
        <f>'Visi duomenys'!S133</f>
        <v>0</v>
      </c>
      <c r="J134" s="322">
        <f>'Visi duomenys'!P133</f>
        <v>0</v>
      </c>
      <c r="K134" s="322">
        <f>'Visi duomenys'!O133+'Visi duomenys'!Q133+'Visi duomenys'!R133</f>
        <v>0</v>
      </c>
      <c r="L134" s="10" t="str">
        <f>IFERROR(VLOOKUP('ST 1 lentelė'!C134,'Projektu sutartys 20190605'!$A$3:$O$81,4,FALSE)," ")</f>
        <v xml:space="preserve"> </v>
      </c>
      <c r="M134" s="10" t="str">
        <f>IFERROR(VLOOKUP('ST 1 lentelė'!C134,'Projektu sutartys 20190605'!$A$3:$O$81,6,FALSE)," ")</f>
        <v xml:space="preserve"> </v>
      </c>
      <c r="N134" s="10" t="str">
        <f>IFERROR(VLOOKUP('ST 1 lentelė'!C134,'Projektu sutartys 20190605'!$A$3:$O$81,7,FALSE)," ")</f>
        <v xml:space="preserve"> </v>
      </c>
      <c r="O134" s="10" t="str">
        <f>IFERROR(VLOOKUP('ST 1 lentelė'!C134,'Projektu sutartys 20190605'!$A$3:$O$81,8,FALSE)," ")</f>
        <v xml:space="preserve"> </v>
      </c>
      <c r="P134" s="10" t="str">
        <f>IFERROR(VLOOKUP(C134,'mokejimai 20190605'!$A$1:$G$69,4,FALSE)," ")</f>
        <v xml:space="preserve"> </v>
      </c>
      <c r="Q134" s="10" t="str">
        <f>IFERROR(VLOOKUP(C134,'mokejimai 20190605'!$A$1:$G$69,5,FALSE)," ")</f>
        <v xml:space="preserve"> </v>
      </c>
      <c r="R134" s="10" t="str">
        <f>IFERROR(VLOOKUP($C134,'mokejimai 20190605'!$A$1:$G$69,6,FALSE)," ")</f>
        <v xml:space="preserve"> </v>
      </c>
      <c r="S134" s="10" t="str">
        <f>IFERROR(VLOOKUP($C134,'mokejimai 20190605'!$A$1:$G$69,7,FALSE)," ")</f>
        <v xml:space="preserve"> </v>
      </c>
      <c r="T134" s="10"/>
    </row>
    <row r="135" spans="1:20" x14ac:dyDescent="0.25">
      <c r="A135" s="239" t="str">
        <f>'Visi duomenys'!A134</f>
        <v>3.2.1.1</v>
      </c>
      <c r="B135" s="239" t="str">
        <f>'Visi duomenys'!B134</f>
        <v/>
      </c>
      <c r="C135" s="239">
        <f>'Visi duomenys'!C134</f>
        <v>0</v>
      </c>
      <c r="D135" s="236" t="str">
        <f>'Visi duomenys'!D134</f>
        <v>Priemonė: Kraštovaizdžio apsauga</v>
      </c>
      <c r="E135" s="10">
        <f>'Visi duomenys'!E134</f>
        <v>0</v>
      </c>
      <c r="F135" s="10" t="str">
        <f>('Visi duomenys'!J134&amp;" "&amp;'Visi duomenys'!K134&amp;" "&amp;'Visi duomenys'!L134)</f>
        <v xml:space="preserve">  </v>
      </c>
      <c r="G135" s="10" t="str">
        <f>'Visi duomenys'!BI134</f>
        <v xml:space="preserve"> </v>
      </c>
      <c r="H135" s="322">
        <f>'Visi duomenys'!N134</f>
        <v>0</v>
      </c>
      <c r="I135" s="322">
        <f>'Visi duomenys'!S134</f>
        <v>0</v>
      </c>
      <c r="J135" s="322">
        <f>'Visi duomenys'!P134</f>
        <v>0</v>
      </c>
      <c r="K135" s="322">
        <f>'Visi duomenys'!O134+'Visi duomenys'!Q134+'Visi duomenys'!R134</f>
        <v>0</v>
      </c>
      <c r="L135" s="10" t="str">
        <f>IFERROR(VLOOKUP('ST 1 lentelė'!C135,'Projektu sutartys 20190605'!$A$3:$O$81,4,FALSE)," ")</f>
        <v xml:space="preserve"> </v>
      </c>
      <c r="M135" s="10" t="str">
        <f>IFERROR(VLOOKUP('ST 1 lentelė'!C135,'Projektu sutartys 20190605'!$A$3:$O$81,6,FALSE)," ")</f>
        <v xml:space="preserve"> </v>
      </c>
      <c r="N135" s="10" t="str">
        <f>IFERROR(VLOOKUP('ST 1 lentelė'!C135,'Projektu sutartys 20190605'!$A$3:$O$81,7,FALSE)," ")</f>
        <v xml:space="preserve"> </v>
      </c>
      <c r="O135" s="10" t="str">
        <f>IFERROR(VLOOKUP('ST 1 lentelė'!C135,'Projektu sutartys 20190605'!$A$3:$O$81,8,FALSE)," ")</f>
        <v xml:space="preserve"> </v>
      </c>
      <c r="P135" s="10" t="str">
        <f>IFERROR(VLOOKUP(C135,'mokejimai 20190605'!$A$1:$G$69,4,FALSE)," ")</f>
        <v xml:space="preserve"> </v>
      </c>
      <c r="Q135" s="10" t="str">
        <f>IFERROR(VLOOKUP(C135,'mokejimai 20190605'!$A$1:$G$69,5,FALSE)," ")</f>
        <v xml:space="preserve"> </v>
      </c>
      <c r="R135" s="10" t="str">
        <f>IFERROR(VLOOKUP($C135,'mokejimai 20190605'!$A$1:$G$69,6,FALSE)," ")</f>
        <v xml:space="preserve"> </v>
      </c>
      <c r="S135" s="10" t="str">
        <f>IFERROR(VLOOKUP($C135,'mokejimai 20190605'!$A$1:$G$69,7,FALSE)," ")</f>
        <v xml:space="preserve"> </v>
      </c>
      <c r="T135" s="10"/>
    </row>
    <row r="136" spans="1:20" x14ac:dyDescent="0.25">
      <c r="A136" s="12" t="str">
        <f>'Visi duomenys'!A135</f>
        <v>3.2.1.1.1</v>
      </c>
      <c r="B136" s="12" t="str">
        <f>'Visi duomenys'!B135</f>
        <v>R080019-380000-1229</v>
      </c>
      <c r="C136" s="12" t="str">
        <f>'Visi duomenys'!C135</f>
        <v>05.5.1-APVA-R-019-71-0004</v>
      </c>
      <c r="D136" s="237" t="str">
        <f>'Visi duomenys'!D135</f>
        <v>Kraštovaizdžio apsaugos gerinimas Pagėgių savivaldybėje</v>
      </c>
      <c r="E136" s="12" t="str">
        <f>'Visi duomenys'!E135</f>
        <v>PSA</v>
      </c>
      <c r="F136" s="12" t="str">
        <f>('Visi duomenys'!J135&amp;" "&amp;'Visi duomenys'!K135&amp;" "&amp;'Visi duomenys'!L135)</f>
        <v xml:space="preserve">  </v>
      </c>
      <c r="G136" s="12" t="str">
        <f>'Visi duomenys'!BI135</f>
        <v>Įgyvendinimas</v>
      </c>
      <c r="H136" s="312">
        <f>'Visi duomenys'!N135</f>
        <v>363047.26</v>
      </c>
      <c r="I136" s="312">
        <f>'Visi duomenys'!S135</f>
        <v>308590.17</v>
      </c>
      <c r="J136" s="312">
        <f>'Visi duomenys'!P135</f>
        <v>0</v>
      </c>
      <c r="K136" s="312">
        <f>'Visi duomenys'!O135+'Visi duomenys'!Q135+'Visi duomenys'!R135</f>
        <v>54457.09</v>
      </c>
      <c r="L136" s="12">
        <f>IFERROR(VLOOKUP('ST 1 lentelė'!C136,'Projektu sutartys 20190605'!$A$3:$O$81,4,FALSE)," ")</f>
        <v>363047.26</v>
      </c>
      <c r="M136" s="12">
        <f>IFERROR(VLOOKUP('ST 1 lentelė'!C136,'Projektu sutartys 20190605'!$A$3:$O$81,6,FALSE)," ")</f>
        <v>308590.17</v>
      </c>
      <c r="N136" s="12">
        <f>IFERROR(VLOOKUP('ST 1 lentelė'!C136,'Projektu sutartys 20190605'!$A$3:$O$81,7,FALSE)," ")</f>
        <v>0</v>
      </c>
      <c r="O136" s="12">
        <f>IFERROR(VLOOKUP('ST 1 lentelė'!C136,'Projektu sutartys 20190605'!$A$3:$O$81,8,FALSE)," ")</f>
        <v>54457.09</v>
      </c>
      <c r="P136" s="12">
        <f>IFERROR(VLOOKUP(C136,'mokejimai 20190605'!$A$1:$G$69,4,FALSE)," ")</f>
        <v>144748.5</v>
      </c>
      <c r="Q136" s="12">
        <f>IFERROR(VLOOKUP(C136,'mokejimai 20190605'!$A$1:$G$69,5,FALSE)," ")</f>
        <v>123036.23</v>
      </c>
      <c r="R136" s="12">
        <f>IFERROR(VLOOKUP($C136,'mokejimai 20190605'!$A$1:$G$69,6,FALSE)," ")</f>
        <v>0</v>
      </c>
      <c r="S136" s="12">
        <f>IFERROR(VLOOKUP($C136,'mokejimai 20190605'!$A$1:$G$69,7,FALSE)," ")</f>
        <v>21712.27</v>
      </c>
      <c r="T136" s="12"/>
    </row>
    <row r="137" spans="1:20" x14ac:dyDescent="0.25">
      <c r="A137" s="12" t="str">
        <f>'Visi duomenys'!A136</f>
        <v>3.2.1.1.2</v>
      </c>
      <c r="B137" s="12" t="str">
        <f>'Visi duomenys'!B136</f>
        <v>R080019-380000-1230</v>
      </c>
      <c r="C137" s="12" t="str">
        <f>'Visi duomenys'!C136</f>
        <v>05.5.1-APVA-R-019-71-0002</v>
      </c>
      <c r="D137" s="237" t="str">
        <f>'Visi duomenys'!D136</f>
        <v>Bešeimininkių apleistų statinių likvidavimas Jurbarko rajone</v>
      </c>
      <c r="E137" s="12" t="str">
        <f>'Visi duomenys'!E136</f>
        <v>JRSA</v>
      </c>
      <c r="F137" s="12" t="str">
        <f>('Visi duomenys'!J136&amp;" "&amp;'Visi duomenys'!K136&amp;" "&amp;'Visi duomenys'!L136)</f>
        <v xml:space="preserve">  </v>
      </c>
      <c r="G137" s="12" t="str">
        <f>'Visi duomenys'!BI136</f>
        <v>Baigtas įgyvendinti</v>
      </c>
      <c r="H137" s="312">
        <f>'Visi duomenys'!N136</f>
        <v>51582.96</v>
      </c>
      <c r="I137" s="312">
        <f>'Visi duomenys'!S136</f>
        <v>43845.51</v>
      </c>
      <c r="J137" s="312">
        <f>'Visi duomenys'!P136</f>
        <v>0</v>
      </c>
      <c r="K137" s="312">
        <f>'Visi duomenys'!O136+'Visi duomenys'!Q136+'Visi duomenys'!R136</f>
        <v>7737.45</v>
      </c>
      <c r="L137" s="12">
        <f>IFERROR(VLOOKUP('ST 1 lentelė'!C137,'Projektu sutartys 20190605'!$A$3:$O$81,4,FALSE)," ")</f>
        <v>53554.71</v>
      </c>
      <c r="M137" s="12">
        <f>IFERROR(VLOOKUP('ST 1 lentelė'!C137,'Projektu sutartys 20190605'!$A$3:$O$81,6,FALSE)," ")</f>
        <v>45521.5</v>
      </c>
      <c r="N137" s="12">
        <f>IFERROR(VLOOKUP('ST 1 lentelė'!C137,'Projektu sutartys 20190605'!$A$3:$O$81,7,FALSE)," ")</f>
        <v>0</v>
      </c>
      <c r="O137" s="12">
        <f>IFERROR(VLOOKUP('ST 1 lentelė'!C137,'Projektu sutartys 20190605'!$A$3:$O$81,8,FALSE)," ")</f>
        <v>8033.21</v>
      </c>
      <c r="P137" s="12">
        <f>IFERROR(VLOOKUP(C137,'mokejimai 20190605'!$A$1:$G$69,4,FALSE)," ")</f>
        <v>51582.96</v>
      </c>
      <c r="Q137" s="12">
        <f>IFERROR(VLOOKUP(C137,'mokejimai 20190605'!$A$1:$G$69,5,FALSE)," ")</f>
        <v>43845.51</v>
      </c>
      <c r="R137" s="12">
        <f>IFERROR(VLOOKUP($C137,'mokejimai 20190605'!$A$1:$G$69,6,FALSE)," ")</f>
        <v>0</v>
      </c>
      <c r="S137" s="12">
        <f>IFERROR(VLOOKUP($C137,'mokejimai 20190605'!$A$1:$G$69,7,FALSE)," ")</f>
        <v>7737.45</v>
      </c>
      <c r="T137" s="12"/>
    </row>
    <row r="138" spans="1:20" x14ac:dyDescent="0.25">
      <c r="A138" s="12" t="str">
        <f>'Visi duomenys'!A137</f>
        <v>3.2.1.1.3</v>
      </c>
      <c r="B138" s="12" t="str">
        <f>'Visi duomenys'!B137</f>
        <v>R080019-380000-1231</v>
      </c>
      <c r="C138" s="12" t="str">
        <f>'Visi duomenys'!C137</f>
        <v>05.5.1-APVA-R-019-71-0005</v>
      </c>
      <c r="D138" s="237" t="str">
        <f>'Visi duomenys'!D137</f>
        <v>Kraštovaizdžio formavimas Jurbarko rajone</v>
      </c>
      <c r="E138" s="12" t="str">
        <f>'Visi duomenys'!E137</f>
        <v>JRSA</v>
      </c>
      <c r="F138" s="12" t="str">
        <f>('Visi duomenys'!J137&amp;" "&amp;'Visi duomenys'!K137&amp;" "&amp;'Visi duomenys'!L137)</f>
        <v xml:space="preserve">  </v>
      </c>
      <c r="G138" s="12" t="str">
        <f>'Visi duomenys'!BI137</f>
        <v>Paraiškos vertinimas</v>
      </c>
      <c r="H138" s="312">
        <f>'Visi duomenys'!N137</f>
        <v>917723.65</v>
      </c>
      <c r="I138" s="312">
        <f>'Visi duomenys'!S137</f>
        <v>780065.1</v>
      </c>
      <c r="J138" s="312">
        <f>'Visi duomenys'!P137</f>
        <v>0</v>
      </c>
      <c r="K138" s="312">
        <f>'Visi duomenys'!O137+'Visi duomenys'!Q137+'Visi duomenys'!R137</f>
        <v>137658.54999999999</v>
      </c>
      <c r="L138" s="12" t="str">
        <f>IFERROR(VLOOKUP('ST 1 lentelė'!C138,'Projektu sutartys 20190605'!$A$3:$O$81,4,FALSE)," ")</f>
        <v xml:space="preserve"> </v>
      </c>
      <c r="M138" s="12" t="str">
        <f>IFERROR(VLOOKUP('ST 1 lentelė'!C138,'Projektu sutartys 20190605'!$A$3:$O$81,6,FALSE)," ")</f>
        <v xml:space="preserve"> </v>
      </c>
      <c r="N138" s="12" t="str">
        <f>IFERROR(VLOOKUP('ST 1 lentelė'!C138,'Projektu sutartys 20190605'!$A$3:$O$81,7,FALSE)," ")</f>
        <v xml:space="preserve"> </v>
      </c>
      <c r="O138" s="12" t="str">
        <f>IFERROR(VLOOKUP('ST 1 lentelė'!C138,'Projektu sutartys 20190605'!$A$3:$O$81,8,FALSE)," ")</f>
        <v xml:space="preserve"> </v>
      </c>
      <c r="P138" s="12" t="str">
        <f>IFERROR(VLOOKUP(C138,'mokejimai 20190605'!$A$1:$G$69,4,FALSE)," ")</f>
        <v xml:space="preserve"> </v>
      </c>
      <c r="Q138" s="12" t="str">
        <f>IFERROR(VLOOKUP(C138,'mokejimai 20190605'!$A$1:$G$69,5,FALSE)," ")</f>
        <v xml:space="preserve"> </v>
      </c>
      <c r="R138" s="12" t="str">
        <f>IFERROR(VLOOKUP($C138,'mokejimai 20190605'!$A$1:$G$69,6,FALSE)," ")</f>
        <v xml:space="preserve"> </v>
      </c>
      <c r="S138" s="12" t="str">
        <f>IFERROR(VLOOKUP($C138,'mokejimai 20190605'!$A$1:$G$69,7,FALSE)," ")</f>
        <v xml:space="preserve"> </v>
      </c>
      <c r="T138" s="12"/>
    </row>
    <row r="139" spans="1:20" x14ac:dyDescent="0.25">
      <c r="A139" s="12" t="str">
        <f>'Visi duomenys'!A138</f>
        <v>3.2.1.1.4</v>
      </c>
      <c r="B139" s="12" t="str">
        <f>'Visi duomenys'!B138</f>
        <v>R080019-380000-1232</v>
      </c>
      <c r="C139" s="12">
        <f>'Visi duomenys'!C138</f>
        <v>0</v>
      </c>
      <c r="D139" s="237" t="str">
        <f>'Visi duomenys'!D138</f>
        <v>Smalininkų uosto šlaitų ir pylimų tvarkymas</v>
      </c>
      <c r="E139" s="12" t="str">
        <f>'Visi duomenys'!E138</f>
        <v>JRSA</v>
      </c>
      <c r="F139" s="12" t="str">
        <f>('Visi duomenys'!J138&amp;" "&amp;'Visi duomenys'!K138&amp;" "&amp;'Visi duomenys'!L138)</f>
        <v xml:space="preserve">  </v>
      </c>
      <c r="G139" s="12" t="str">
        <f>'Visi duomenys'!BI138</f>
        <v xml:space="preserve"> </v>
      </c>
      <c r="H139" s="312">
        <f>'Visi duomenys'!N138</f>
        <v>296511.84999999998</v>
      </c>
      <c r="I139" s="312">
        <f>'Visi duomenys'!S138</f>
        <v>252035.07</v>
      </c>
      <c r="J139" s="312">
        <f>'Visi duomenys'!P138</f>
        <v>0</v>
      </c>
      <c r="K139" s="312">
        <f>'Visi duomenys'!O138+'Visi duomenys'!Q138+'Visi duomenys'!R138</f>
        <v>44476.78</v>
      </c>
      <c r="L139" s="12" t="str">
        <f>IFERROR(VLOOKUP('ST 1 lentelė'!C139,'Projektu sutartys 20190605'!$A$3:$O$81,4,FALSE)," ")</f>
        <v xml:space="preserve"> </v>
      </c>
      <c r="M139" s="12" t="str">
        <f>IFERROR(VLOOKUP('ST 1 lentelė'!C139,'Projektu sutartys 20190605'!$A$3:$O$81,6,FALSE)," ")</f>
        <v xml:space="preserve"> </v>
      </c>
      <c r="N139" s="12" t="str">
        <f>IFERROR(VLOOKUP('ST 1 lentelė'!C139,'Projektu sutartys 20190605'!$A$3:$O$81,7,FALSE)," ")</f>
        <v xml:space="preserve"> </v>
      </c>
      <c r="O139" s="12" t="str">
        <f>IFERROR(VLOOKUP('ST 1 lentelė'!C139,'Projektu sutartys 20190605'!$A$3:$O$81,8,FALSE)," ")</f>
        <v xml:space="preserve"> </v>
      </c>
      <c r="P139" s="12" t="str">
        <f>IFERROR(VLOOKUP(C139,'mokejimai 20190605'!$A$1:$G$69,4,FALSE)," ")</f>
        <v xml:space="preserve"> </v>
      </c>
      <c r="Q139" s="12" t="str">
        <f>IFERROR(VLOOKUP(C139,'mokejimai 20190605'!$A$1:$G$69,5,FALSE)," ")</f>
        <v xml:space="preserve"> </v>
      </c>
      <c r="R139" s="12" t="str">
        <f>IFERROR(VLOOKUP($C139,'mokejimai 20190605'!$A$1:$G$69,6,FALSE)," ")</f>
        <v xml:space="preserve"> </v>
      </c>
      <c r="S139" s="12" t="str">
        <f>IFERROR(VLOOKUP($C139,'mokejimai 20190605'!$A$1:$G$69,7,FALSE)," ")</f>
        <v xml:space="preserve"> </v>
      </c>
      <c r="T139" s="12"/>
    </row>
    <row r="140" spans="1:20" x14ac:dyDescent="0.25">
      <c r="A140" s="12" t="str">
        <f>'Visi duomenys'!A139</f>
        <v>3.2.1.1.5</v>
      </c>
      <c r="B140" s="12" t="str">
        <f>'Visi duomenys'!B139</f>
        <v>R080019-380000-1233</v>
      </c>
      <c r="C140" s="12" t="str">
        <f>'Visi duomenys'!C139</f>
        <v>05.5.1-APVA-R-019-71-0003</v>
      </c>
      <c r="D140" s="237" t="str">
        <f>'Visi duomenys'!D139</f>
        <v>Kraštovaizdžio formavimas ir ekologinės būklės gerinimas Tauragės mieste</v>
      </c>
      <c r="E140" s="12" t="str">
        <f>'Visi duomenys'!E139</f>
        <v>TRSA</v>
      </c>
      <c r="F140" s="12" t="str">
        <f>('Visi duomenys'!J139&amp;" "&amp;'Visi duomenys'!K139&amp;" "&amp;'Visi duomenys'!L139)</f>
        <v xml:space="preserve">  </v>
      </c>
      <c r="G140" s="12" t="str">
        <f>'Visi duomenys'!BI139</f>
        <v>Baigtas įgyvendinti</v>
      </c>
      <c r="H140" s="312">
        <f>'Visi duomenys'!N139</f>
        <v>280477.84999999998</v>
      </c>
      <c r="I140" s="312">
        <f>'Visi duomenys'!S139</f>
        <v>238406.17</v>
      </c>
      <c r="J140" s="312">
        <f>'Visi duomenys'!P139</f>
        <v>0</v>
      </c>
      <c r="K140" s="312">
        <f>'Visi duomenys'!O139+'Visi duomenys'!Q139+'Visi duomenys'!R139</f>
        <v>42071.68</v>
      </c>
      <c r="L140" s="12">
        <f>IFERROR(VLOOKUP('ST 1 lentelė'!C140,'Projektu sutartys 20190605'!$A$3:$O$81,4,FALSE)," ")</f>
        <v>280477.84999999998</v>
      </c>
      <c r="M140" s="12">
        <f>IFERROR(VLOOKUP('ST 1 lentelė'!C140,'Projektu sutartys 20190605'!$A$3:$O$81,6,FALSE)," ")</f>
        <v>238406.17</v>
      </c>
      <c r="N140" s="12">
        <f>IFERROR(VLOOKUP('ST 1 lentelė'!C140,'Projektu sutartys 20190605'!$A$3:$O$81,7,FALSE)," ")</f>
        <v>0</v>
      </c>
      <c r="O140" s="12">
        <f>IFERROR(VLOOKUP('ST 1 lentelė'!C140,'Projektu sutartys 20190605'!$A$3:$O$81,8,FALSE)," ")</f>
        <v>42071.68</v>
      </c>
      <c r="P140" s="12">
        <f>IFERROR(VLOOKUP(C140,'mokejimai 20190605'!$A$1:$G$69,4,FALSE)," ")</f>
        <v>280477.84999999998</v>
      </c>
      <c r="Q140" s="12">
        <f>IFERROR(VLOOKUP(C140,'mokejimai 20190605'!$A$1:$G$69,5,FALSE)," ")</f>
        <v>238406.17</v>
      </c>
      <c r="R140" s="12">
        <f>IFERROR(VLOOKUP($C140,'mokejimai 20190605'!$A$1:$G$69,6,FALSE)," ")</f>
        <v>0</v>
      </c>
      <c r="S140" s="12">
        <f>IFERROR(VLOOKUP($C140,'mokejimai 20190605'!$A$1:$G$69,7,FALSE)," ")</f>
        <v>42071.68</v>
      </c>
      <c r="T140" s="12"/>
    </row>
    <row r="141" spans="1:20" x14ac:dyDescent="0.25">
      <c r="A141" s="12" t="str">
        <f>'Visi duomenys'!A140</f>
        <v>3.2.1.1.6</v>
      </c>
      <c r="B141" s="12" t="str">
        <f>'Visi duomenys'!B140</f>
        <v>R080019-380000-1234</v>
      </c>
      <c r="C141" s="12" t="str">
        <f>'Visi duomenys'!C140</f>
        <v>05.5.1-APVA-R-019-71-0001</v>
      </c>
      <c r="D141" s="237" t="str">
        <f>'Visi duomenys'!D140</f>
        <v>Kraštovaizdžio formavimas Šilalės mieste</v>
      </c>
      <c r="E141" s="12" t="str">
        <f>'Visi duomenys'!E140</f>
        <v>ŠRSA</v>
      </c>
      <c r="F141" s="12" t="str">
        <f>('Visi duomenys'!J140&amp;" "&amp;'Visi duomenys'!K140&amp;" "&amp;'Visi duomenys'!L140)</f>
        <v xml:space="preserve">  </v>
      </c>
      <c r="G141" s="12" t="str">
        <f>'Visi duomenys'!BI140</f>
        <v>Baigtas įgyvendinti</v>
      </c>
      <c r="H141" s="312">
        <f>'Visi duomenys'!N140</f>
        <v>372156.12</v>
      </c>
      <c r="I141" s="312">
        <f>'Visi duomenys'!S140</f>
        <v>316332.7</v>
      </c>
      <c r="J141" s="312">
        <f>'Visi duomenys'!P140</f>
        <v>0</v>
      </c>
      <c r="K141" s="312">
        <f>'Visi duomenys'!O140+'Visi duomenys'!Q140+'Visi duomenys'!R140</f>
        <v>55823.42</v>
      </c>
      <c r="L141" s="12">
        <f>IFERROR(VLOOKUP('ST 1 lentelė'!C141,'Projektu sutartys 20190605'!$A$3:$O$81,4,FALSE)," ")</f>
        <v>419348</v>
      </c>
      <c r="M141" s="12">
        <f>IFERROR(VLOOKUP('ST 1 lentelė'!C141,'Projektu sutartys 20190605'!$A$3:$O$81,6,FALSE)," ")</f>
        <v>356445.8</v>
      </c>
      <c r="N141" s="12">
        <f>IFERROR(VLOOKUP('ST 1 lentelė'!C141,'Projektu sutartys 20190605'!$A$3:$O$81,7,FALSE)," ")</f>
        <v>0</v>
      </c>
      <c r="O141" s="12">
        <f>IFERROR(VLOOKUP('ST 1 lentelė'!C141,'Projektu sutartys 20190605'!$A$3:$O$81,8,FALSE)," ")</f>
        <v>62902.2</v>
      </c>
      <c r="P141" s="12">
        <f>IFERROR(VLOOKUP(C141,'mokejimai 20190605'!$A$1:$G$69,4,FALSE)," ")</f>
        <v>372156.12</v>
      </c>
      <c r="Q141" s="12">
        <f>IFERROR(VLOOKUP(C141,'mokejimai 20190605'!$A$1:$G$69,5,FALSE)," ")</f>
        <v>316332.7</v>
      </c>
      <c r="R141" s="12">
        <f>IFERROR(VLOOKUP($C141,'mokejimai 20190605'!$A$1:$G$69,6,FALSE)," ")</f>
        <v>0</v>
      </c>
      <c r="S141" s="12">
        <f>IFERROR(VLOOKUP($C141,'mokejimai 20190605'!$A$1:$G$69,7,FALSE)," ")</f>
        <v>55823.42</v>
      </c>
      <c r="T141" s="12"/>
    </row>
    <row r="142" spans="1:20" x14ac:dyDescent="0.25">
      <c r="A142" s="12" t="str">
        <f>'Visi duomenys'!A141</f>
        <v>3.2.1.1.7</v>
      </c>
      <c r="B142" s="12" t="str">
        <f>'Visi duomenys'!B141</f>
        <v>R080019-380000-1235</v>
      </c>
      <c r="C142" s="12" t="str">
        <f>'Visi duomenys'!C141</f>
        <v>05.5.1-APVA-R-019-71-0006</v>
      </c>
      <c r="D142" s="237" t="str">
        <f>'Visi duomenys'!D141</f>
        <v>Šilalės rajono savivaldybės teritorijos bendrojo plano  gamtinio karkaso sprendinių koregavimas  ir bešeimininkių apleistų pastatų likvidavimas  rajone</v>
      </c>
      <c r="E142" s="12" t="str">
        <f>'Visi duomenys'!E141</f>
        <v>ŠRSA</v>
      </c>
      <c r="F142" s="12" t="str">
        <f>('Visi duomenys'!J141&amp;" "&amp;'Visi duomenys'!K141&amp;" "&amp;'Visi duomenys'!L141)</f>
        <v xml:space="preserve">  </v>
      </c>
      <c r="G142" s="12" t="str">
        <f>'Visi duomenys'!BI141</f>
        <v>Nepateikta paraiška</v>
      </c>
      <c r="H142" s="312">
        <f>'Visi duomenys'!N141</f>
        <v>31576.66</v>
      </c>
      <c r="I142" s="312">
        <f>'Visi duomenys'!S141</f>
        <v>26840</v>
      </c>
      <c r="J142" s="312">
        <f>'Visi duomenys'!P141</f>
        <v>0</v>
      </c>
      <c r="K142" s="312">
        <f>'Visi duomenys'!O141+'Visi duomenys'!Q141+'Visi duomenys'!R141</f>
        <v>4736.66</v>
      </c>
      <c r="L142" s="12" t="str">
        <f>IFERROR(VLOOKUP('ST 1 lentelė'!C142,'Projektu sutartys 20190605'!$A$3:$O$81,4,FALSE)," ")</f>
        <v xml:space="preserve"> </v>
      </c>
      <c r="M142" s="12" t="str">
        <f>IFERROR(VLOOKUP('ST 1 lentelė'!C142,'Projektu sutartys 20190605'!$A$3:$O$81,6,FALSE)," ")</f>
        <v xml:space="preserve"> </v>
      </c>
      <c r="N142" s="12" t="str">
        <f>IFERROR(VLOOKUP('ST 1 lentelė'!C142,'Projektu sutartys 20190605'!$A$3:$O$81,7,FALSE)," ")</f>
        <v xml:space="preserve"> </v>
      </c>
      <c r="O142" s="12" t="str">
        <f>IFERROR(VLOOKUP('ST 1 lentelė'!C142,'Projektu sutartys 20190605'!$A$3:$O$81,8,FALSE)," ")</f>
        <v xml:space="preserve"> </v>
      </c>
      <c r="P142" s="12" t="str">
        <f>IFERROR(VLOOKUP(C142,'mokejimai 20190605'!$A$1:$G$69,4,FALSE)," ")</f>
        <v xml:space="preserve"> </v>
      </c>
      <c r="Q142" s="12" t="str">
        <f>IFERROR(VLOOKUP(C142,'mokejimai 20190605'!$A$1:$G$69,5,FALSE)," ")</f>
        <v xml:space="preserve"> </v>
      </c>
      <c r="R142" s="12" t="str">
        <f>IFERROR(VLOOKUP($C142,'mokejimai 20190605'!$A$1:$G$69,6,FALSE)," ")</f>
        <v xml:space="preserve"> </v>
      </c>
      <c r="S142" s="12" t="str">
        <f>IFERROR(VLOOKUP($C142,'mokejimai 20190605'!$A$1:$G$69,7,FALSE)," ")</f>
        <v xml:space="preserve"> </v>
      </c>
      <c r="T142" s="12"/>
    </row>
    <row r="143" spans="1:20" x14ac:dyDescent="0.25">
      <c r="A143" s="241" t="s">
        <v>901</v>
      </c>
      <c r="B143" s="242"/>
      <c r="C143" s="242"/>
      <c r="D143" s="242"/>
      <c r="E143" s="242"/>
      <c r="F143" s="242"/>
    </row>
    <row r="144" spans="1:20" x14ac:dyDescent="0.25">
      <c r="A144" s="324" t="s">
        <v>902</v>
      </c>
    </row>
  </sheetData>
  <autoFilter ref="A1:T144"/>
  <mergeCells count="23">
    <mergeCell ref="S7:S8"/>
    <mergeCell ref="H6:K6"/>
    <mergeCell ref="L6:O6"/>
    <mergeCell ref="P6:S6"/>
    <mergeCell ref="T6:T8"/>
    <mergeCell ref="H7:H8"/>
    <mergeCell ref="I7:I8"/>
    <mergeCell ref="J7:J8"/>
    <mergeCell ref="K7:K8"/>
    <mergeCell ref="L7:L8"/>
    <mergeCell ref="M7:M8"/>
    <mergeCell ref="N7:N8"/>
    <mergeCell ref="O7:O8"/>
    <mergeCell ref="P7:P8"/>
    <mergeCell ref="Q7:Q8"/>
    <mergeCell ref="R7:R8"/>
    <mergeCell ref="G6:G8"/>
    <mergeCell ref="C6:C8"/>
    <mergeCell ref="A6:A8"/>
    <mergeCell ref="B6:B8"/>
    <mergeCell ref="D6:D8"/>
    <mergeCell ref="E6:E8"/>
    <mergeCell ref="F6:F8"/>
  </mergeCells>
  <pageMargins left="0.7" right="0.7" top="0.75" bottom="0.75" header="0.3" footer="0.3"/>
  <pageSetup paperSize="9" scale="4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2"/>
  <sheetViews>
    <sheetView showZeros="0" workbookViewId="0">
      <selection activeCell="F24" sqref="F24"/>
    </sheetView>
  </sheetViews>
  <sheetFormatPr defaultRowHeight="15" x14ac:dyDescent="0.25"/>
  <cols>
    <col min="1" max="1" width="8.140625" style="1" customWidth="1"/>
    <col min="2" max="2" width="9.140625" style="1"/>
    <col min="3" max="3" width="31.7109375" style="1" customWidth="1"/>
    <col min="4" max="4" width="10" style="1" customWidth="1"/>
    <col min="5" max="5" width="21.42578125" style="1" customWidth="1"/>
    <col min="6" max="6" width="10.140625" style="1" customWidth="1"/>
    <col min="7" max="9" width="11.85546875" style="1" customWidth="1"/>
    <col min="10" max="10" width="11.28515625" style="1" customWidth="1"/>
    <col min="11" max="11" width="9.140625" style="1"/>
    <col min="12" max="12" width="11.5703125" style="1" customWidth="1"/>
    <col min="13" max="13" width="11.85546875" style="1" customWidth="1"/>
    <col min="14" max="14" width="11.5703125" style="1" customWidth="1"/>
    <col min="15" max="15" width="12.7109375" style="1" customWidth="1"/>
    <col min="16" max="16" width="9.140625" style="1"/>
    <col min="17" max="17" width="11.5703125" style="1" customWidth="1"/>
    <col min="18" max="18" width="11.85546875" style="1" customWidth="1"/>
    <col min="19" max="19" width="11.5703125" style="1" customWidth="1"/>
    <col min="20" max="20" width="12.5703125" style="1" customWidth="1"/>
    <col min="21" max="21" width="9.140625" style="1"/>
    <col min="22" max="22" width="12.140625" style="1" customWidth="1"/>
    <col min="23" max="23" width="11.85546875" style="1" customWidth="1"/>
    <col min="24" max="24" width="12.140625" style="1" customWidth="1"/>
    <col min="25" max="25" width="12.28515625" style="1" customWidth="1"/>
    <col min="26" max="26" width="9.140625" style="1"/>
    <col min="27" max="27" width="11.42578125" style="1" customWidth="1"/>
    <col min="28" max="28" width="11.85546875" style="1" customWidth="1"/>
    <col min="29" max="29" width="11.42578125" style="1" customWidth="1"/>
    <col min="30" max="30" width="11.5703125" style="1" customWidth="1"/>
    <col min="31" max="31" width="9.140625" style="1"/>
    <col min="32" max="32" width="11.7109375" style="1" customWidth="1"/>
    <col min="33" max="33" width="11.85546875" style="1" customWidth="1"/>
    <col min="34" max="34" width="11.7109375" style="1" customWidth="1"/>
    <col min="35" max="35" width="11.28515625" style="1" customWidth="1"/>
    <col min="36" max="16384" width="9.140625" style="1"/>
  </cols>
  <sheetData>
    <row r="1" spans="1:35" ht="15.75" customHeight="1" x14ac:dyDescent="0.25">
      <c r="AA1" s="2"/>
      <c r="AC1" s="2"/>
      <c r="AD1" s="2"/>
      <c r="AE1" s="2" t="s">
        <v>8</v>
      </c>
      <c r="AI1" s="2"/>
    </row>
    <row r="2" spans="1:35" ht="15.75" x14ac:dyDescent="0.25">
      <c r="AA2" s="3"/>
      <c r="AC2" s="3"/>
      <c r="AD2" s="3"/>
      <c r="AE2" s="3" t="s">
        <v>0</v>
      </c>
      <c r="AI2" s="3"/>
    </row>
    <row r="3" spans="1:35" ht="15.75" x14ac:dyDescent="0.25">
      <c r="AA3" s="3"/>
      <c r="AC3" s="3"/>
      <c r="AD3" s="3"/>
      <c r="AE3" s="3" t="s">
        <v>888</v>
      </c>
      <c r="AI3" s="3"/>
    </row>
    <row r="4" spans="1:35" ht="15.75" x14ac:dyDescent="0.25">
      <c r="AA4" s="3"/>
      <c r="AC4" s="3"/>
      <c r="AD4" s="3"/>
      <c r="AE4" s="3"/>
      <c r="AI4" s="3"/>
    </row>
    <row r="5" spans="1:35" ht="15.75" x14ac:dyDescent="0.25">
      <c r="A5" s="243" t="s">
        <v>889</v>
      </c>
      <c r="AA5" s="3"/>
      <c r="AC5" s="3"/>
      <c r="AD5" s="3"/>
      <c r="AI5" s="3"/>
    </row>
    <row r="6" spans="1:35" ht="15.75" customHeight="1" thickBot="1" x14ac:dyDescent="0.3">
      <c r="A6" s="243" t="s">
        <v>903</v>
      </c>
      <c r="B6" s="5"/>
    </row>
    <row r="7" spans="1:35" ht="15.75" customHeight="1" thickBot="1" x14ac:dyDescent="0.3">
      <c r="A7" s="579" t="s">
        <v>891</v>
      </c>
      <c r="B7" s="581" t="s">
        <v>17</v>
      </c>
      <c r="C7" s="581" t="s">
        <v>13</v>
      </c>
      <c r="D7" s="581" t="s">
        <v>892</v>
      </c>
      <c r="E7" s="581" t="s">
        <v>904</v>
      </c>
      <c r="F7" s="576" t="s">
        <v>905</v>
      </c>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8"/>
    </row>
    <row r="8" spans="1:35" ht="81" customHeight="1" thickBot="1" x14ac:dyDescent="0.3">
      <c r="A8" s="580"/>
      <c r="B8" s="582"/>
      <c r="C8" s="582"/>
      <c r="D8" s="582"/>
      <c r="E8" s="583"/>
      <c r="F8" s="278" t="s">
        <v>69</v>
      </c>
      <c r="G8" s="279" t="s">
        <v>20</v>
      </c>
      <c r="H8" s="280" t="s">
        <v>906</v>
      </c>
      <c r="I8" s="280" t="s">
        <v>907</v>
      </c>
      <c r="J8" s="281" t="s">
        <v>908</v>
      </c>
      <c r="K8" s="244" t="s">
        <v>70</v>
      </c>
      <c r="L8" s="245" t="s">
        <v>21</v>
      </c>
      <c r="M8" s="246" t="s">
        <v>909</v>
      </c>
      <c r="N8" s="246" t="s">
        <v>910</v>
      </c>
      <c r="O8" s="247" t="s">
        <v>911</v>
      </c>
      <c r="P8" s="244" t="s">
        <v>71</v>
      </c>
      <c r="Q8" s="245" t="s">
        <v>22</v>
      </c>
      <c r="R8" s="246" t="s">
        <v>912</v>
      </c>
      <c r="S8" s="246" t="s">
        <v>913</v>
      </c>
      <c r="T8" s="247" t="s">
        <v>914</v>
      </c>
      <c r="U8" s="244" t="s">
        <v>72</v>
      </c>
      <c r="V8" s="245" t="s">
        <v>23</v>
      </c>
      <c r="W8" s="246" t="s">
        <v>915</v>
      </c>
      <c r="X8" s="246" t="s">
        <v>916</v>
      </c>
      <c r="Y8" s="247" t="s">
        <v>917</v>
      </c>
      <c r="Z8" s="244" t="s">
        <v>73</v>
      </c>
      <c r="AA8" s="245" t="s">
        <v>24</v>
      </c>
      <c r="AB8" s="246" t="s">
        <v>918</v>
      </c>
      <c r="AC8" s="246" t="s">
        <v>919</v>
      </c>
      <c r="AD8" s="247" t="s">
        <v>920</v>
      </c>
      <c r="AE8" s="244" t="s">
        <v>74</v>
      </c>
      <c r="AF8" s="245" t="s">
        <v>25</v>
      </c>
      <c r="AG8" s="246" t="s">
        <v>921</v>
      </c>
      <c r="AH8" s="246" t="s">
        <v>922</v>
      </c>
      <c r="AI8" s="247" t="s">
        <v>923</v>
      </c>
    </row>
    <row r="9" spans="1:35" s="274" customFormat="1" ht="16.5" customHeight="1" x14ac:dyDescent="0.25">
      <c r="A9" s="291" t="str">
        <f>'Visi duomenys'!A5</f>
        <v>1.</v>
      </c>
      <c r="B9" s="236">
        <f>'Visi duomenys'!B5</f>
        <v>0</v>
      </c>
      <c r="C9" s="236" t="str">
        <f>'Visi duomenys'!D5</f>
        <v>Prioritetas. SUBALANSUOTAS, DARNIA PLĖTRA PAGRĮSTAS EKONOMINIS AUGIMAS.</v>
      </c>
      <c r="D9" s="248"/>
      <c r="E9" s="248"/>
      <c r="F9" s="282"/>
      <c r="G9" s="283"/>
      <c r="H9" s="283"/>
      <c r="I9" s="283"/>
      <c r="J9" s="284"/>
      <c r="K9" s="285"/>
      <c r="L9" s="239"/>
      <c r="M9" s="239"/>
      <c r="N9" s="239"/>
      <c r="O9" s="286"/>
      <c r="P9" s="285"/>
      <c r="Q9" s="277"/>
      <c r="R9" s="239"/>
      <c r="S9" s="277"/>
      <c r="T9" s="297"/>
      <c r="U9" s="288"/>
      <c r="V9" s="277"/>
      <c r="W9" s="239"/>
      <c r="X9" s="277"/>
      <c r="Y9" s="297"/>
      <c r="Z9" s="288"/>
      <c r="AA9" s="239"/>
      <c r="AB9" s="239"/>
      <c r="AC9" s="239"/>
      <c r="AD9" s="286"/>
      <c r="AE9" s="288"/>
      <c r="AF9" s="277"/>
      <c r="AG9" s="239"/>
      <c r="AH9" s="277"/>
      <c r="AI9" s="297"/>
    </row>
    <row r="10" spans="1:35" s="274" customFormat="1" ht="16.5" customHeight="1" x14ac:dyDescent="0.25">
      <c r="A10" s="291" t="str">
        <f>'Visi duomenys'!A6</f>
        <v>1.1</v>
      </c>
      <c r="B10" s="236" t="str">
        <f>'Visi duomenys'!B6</f>
        <v/>
      </c>
      <c r="C10" s="236" t="str">
        <f>'Visi duomenys'!D6</f>
        <v>Tikslas. Mažinti išsivystymo skirtumus regiono viduje, skatinti ūkinės veiklos įvairovę mieste ir kaime, didinti ekonomikos augimą.</v>
      </c>
      <c r="D10" s="248"/>
      <c r="E10" s="248"/>
      <c r="F10" s="285"/>
      <c r="G10" s="239"/>
      <c r="H10" s="239"/>
      <c r="I10" s="239"/>
      <c r="J10" s="286"/>
      <c r="K10" s="285"/>
      <c r="L10" s="239"/>
      <c r="M10" s="239"/>
      <c r="N10" s="239"/>
      <c r="O10" s="286"/>
      <c r="P10" s="285"/>
      <c r="Q10" s="277"/>
      <c r="R10" s="239"/>
      <c r="S10" s="277"/>
      <c r="T10" s="297"/>
      <c r="U10" s="288"/>
      <c r="V10" s="277"/>
      <c r="W10" s="239"/>
      <c r="X10" s="277"/>
      <c r="Y10" s="297"/>
      <c r="Z10" s="288"/>
      <c r="AA10" s="239"/>
      <c r="AB10" s="239"/>
      <c r="AC10" s="239"/>
      <c r="AD10" s="286"/>
      <c r="AE10" s="288"/>
      <c r="AF10" s="277"/>
      <c r="AG10" s="239"/>
      <c r="AH10" s="277"/>
      <c r="AI10" s="297"/>
    </row>
    <row r="11" spans="1:35" s="274" customFormat="1" ht="16.5" customHeight="1" x14ac:dyDescent="0.25">
      <c r="A11" s="291" t="str">
        <f>'Visi duomenys'!A7</f>
        <v>1.1.1</v>
      </c>
      <c r="B11" s="236" t="str">
        <f>'Visi duomenys'!B7</f>
        <v/>
      </c>
      <c r="C11" s="236" t="str">
        <f>'Visi duomenys'!D7</f>
        <v>Uždavinys. Vystyti tikslines teritorijas, padidinti ūkinės veiklos įvairovę, pagerinti sukurtų darbo vietų pasiekiamumą.</v>
      </c>
      <c r="D11" s="248"/>
      <c r="E11" s="248"/>
      <c r="F11" s="285"/>
      <c r="G11" s="239"/>
      <c r="H11" s="239"/>
      <c r="I11" s="239"/>
      <c r="J11" s="286"/>
      <c r="K11" s="285"/>
      <c r="L11" s="239"/>
      <c r="M11" s="239"/>
      <c r="N11" s="239"/>
      <c r="O11" s="286"/>
      <c r="P11" s="285"/>
      <c r="Q11" s="277"/>
      <c r="R11" s="239"/>
      <c r="S11" s="277"/>
      <c r="T11" s="297"/>
      <c r="U11" s="288"/>
      <c r="V11" s="277"/>
      <c r="W11" s="239"/>
      <c r="X11" s="277"/>
      <c r="Y11" s="297"/>
      <c r="Z11" s="288"/>
      <c r="AA11" s="239"/>
      <c r="AB11" s="239"/>
      <c r="AC11" s="239"/>
      <c r="AD11" s="286"/>
      <c r="AE11" s="288"/>
      <c r="AF11" s="277"/>
      <c r="AG11" s="239"/>
      <c r="AH11" s="277"/>
      <c r="AI11" s="297"/>
    </row>
    <row r="12" spans="1:35" s="274" customFormat="1" ht="16.5" customHeight="1" x14ac:dyDescent="0.25">
      <c r="A12" s="291" t="str">
        <f>'Visi duomenys'!A8</f>
        <v>1.1.1.1</v>
      </c>
      <c r="B12" s="236" t="str">
        <f>'Visi duomenys'!B8</f>
        <v/>
      </c>
      <c r="C12" s="236" t="str">
        <f>'Visi duomenys'!D8</f>
        <v>Priemonė: Kaimo (1-6 tūkst. Gyventojų) gyvenamųjų vietovių atnaujinimas</v>
      </c>
      <c r="D12" s="248"/>
      <c r="E12" s="248"/>
      <c r="F12" s="285"/>
      <c r="G12" s="239"/>
      <c r="H12" s="239"/>
      <c r="I12" s="239"/>
      <c r="J12" s="286"/>
      <c r="K12" s="285"/>
      <c r="L12" s="239"/>
      <c r="M12" s="239"/>
      <c r="N12" s="239"/>
      <c r="O12" s="286"/>
      <c r="P12" s="285"/>
      <c r="Q12" s="277"/>
      <c r="R12" s="239"/>
      <c r="S12" s="277"/>
      <c r="T12" s="297"/>
      <c r="U12" s="288"/>
      <c r="V12" s="277"/>
      <c r="W12" s="239"/>
      <c r="X12" s="277"/>
      <c r="Y12" s="297"/>
      <c r="Z12" s="288"/>
      <c r="AA12" s="239"/>
      <c r="AB12" s="239"/>
      <c r="AC12" s="239"/>
      <c r="AD12" s="286"/>
      <c r="AE12" s="288"/>
      <c r="AF12" s="277"/>
      <c r="AG12" s="239"/>
      <c r="AH12" s="277"/>
      <c r="AI12" s="297"/>
    </row>
    <row r="13" spans="1:35" s="274" customFormat="1" ht="16.5" customHeight="1" x14ac:dyDescent="0.25">
      <c r="A13" s="292" t="str">
        <f>'Visi duomenys'!A9</f>
        <v>1.1.1.1.1</v>
      </c>
      <c r="B13" s="237" t="str">
        <f>'Visi duomenys'!B9</f>
        <v>R089908-293034-1125</v>
      </c>
      <c r="C13" s="237" t="str">
        <f>'Visi duomenys'!D9</f>
        <v>Šilalės rajono Kvėdarnos gyvenamosios vietovės atnaujinimas</v>
      </c>
      <c r="D13" s="271" t="str">
        <f>('Visi duomenys'!J9&amp;" "&amp;'Visi duomenys'!K9&amp;" "&amp;'Visi duomenys'!L9)</f>
        <v xml:space="preserve">  </v>
      </c>
      <c r="E13" s="272" t="str">
        <f>'Visi duomenys'!C9</f>
        <v>08.2.1-CPVA-R-908-71-0004</v>
      </c>
      <c r="F13" s="287" t="str">
        <f>'Visi duomenys'!AP9</f>
        <v>P.S.364</v>
      </c>
      <c r="G13" s="273" t="str">
        <f>'Visi duomenys'!AQ9</f>
        <v>Naujos atviros erdvės vietovėse nuo 1 iki 6 tūkst. gyv. (išskyrus savivaldybių centrus) (m2)</v>
      </c>
      <c r="H13" s="273">
        <f>'Visi duomenys'!AR9</f>
        <v>36000</v>
      </c>
      <c r="I13" s="273"/>
      <c r="J13" s="298"/>
      <c r="K13" s="287" t="str">
        <f>'Visi duomenys'!AS9</f>
        <v>P.S.365</v>
      </c>
      <c r="L13" s="273" t="str">
        <f>'Visi duomenys'!AT9</f>
        <v>Atnaujinti ir pritaikyti naujai paskirčiai pastatai ir statiniai kaimo vietovėse (m2)</v>
      </c>
      <c r="M13" s="273">
        <f>'Visi duomenys'!AU9</f>
        <v>700</v>
      </c>
      <c r="N13" s="273"/>
      <c r="O13" s="298"/>
      <c r="P13" s="287">
        <f>'Visi duomenys'!AV9</f>
        <v>0</v>
      </c>
      <c r="Q13" s="273">
        <f>'Visi duomenys'!AW9</f>
        <v>0</v>
      </c>
      <c r="R13" s="273">
        <f>'Visi duomenys'!AX9</f>
        <v>0</v>
      </c>
      <c r="S13" s="273"/>
      <c r="T13" s="298"/>
      <c r="U13" s="299">
        <f>'Visi duomenys'!AY9</f>
        <v>0</v>
      </c>
      <c r="V13" s="250">
        <f>'Visi duomenys'!AZ9</f>
        <v>0</v>
      </c>
      <c r="W13" s="250">
        <f>'Visi duomenys'!BA9</f>
        <v>0</v>
      </c>
      <c r="X13" s="250"/>
      <c r="Y13" s="298"/>
      <c r="Z13" s="299">
        <f>'Visi duomenys'!BB9</f>
        <v>0</v>
      </c>
      <c r="AA13" s="250">
        <f>'Visi duomenys'!BC9</f>
        <v>0</v>
      </c>
      <c r="AB13" s="250">
        <f>'Visi duomenys'!BD9</f>
        <v>0</v>
      </c>
      <c r="AC13" s="250"/>
      <c r="AD13" s="298"/>
      <c r="AE13" s="287">
        <f>'Visi duomenys'!BE9</f>
        <v>0</v>
      </c>
      <c r="AF13" s="273">
        <f>'Visi duomenys'!BF9</f>
        <v>0</v>
      </c>
      <c r="AG13" s="273">
        <f>'Visi duomenys'!BG9</f>
        <v>0</v>
      </c>
      <c r="AH13" s="273"/>
      <c r="AI13" s="298"/>
    </row>
    <row r="14" spans="1:35" s="274" customFormat="1" ht="16.5" customHeight="1" x14ac:dyDescent="0.25">
      <c r="A14" s="292" t="str">
        <f>'Visi duomenys'!A10</f>
        <v>1.1.1.1.2</v>
      </c>
      <c r="B14" s="237" t="str">
        <f>'Visi duomenys'!B10</f>
        <v>R089908-293000-1126</v>
      </c>
      <c r="C14" s="237" t="str">
        <f>'Visi duomenys'!D10</f>
        <v>Skaudvilės miesto infrastruktūros sutvarkymas</v>
      </c>
      <c r="D14" s="271" t="str">
        <f>('Visi duomenys'!J10&amp;" "&amp;'Visi duomenys'!K10&amp;" "&amp;'Visi duomenys'!L10)</f>
        <v xml:space="preserve">  </v>
      </c>
      <c r="E14" s="272" t="str">
        <f>'Visi duomenys'!C10</f>
        <v>08.2.1-CPVA-R-908-71-0002</v>
      </c>
      <c r="F14" s="287" t="str">
        <f>'Visi duomenys'!AP10</f>
        <v>P.S.364</v>
      </c>
      <c r="G14" s="273" t="str">
        <f>'Visi duomenys'!AQ10</f>
        <v>Naujos atviros erdvės vietovėse nuo 1 iki 6 tūkst. gyv. (išskyrus savivaldybių centrus) (m2)</v>
      </c>
      <c r="H14" s="273">
        <f>'Visi duomenys'!AR10</f>
        <v>34600</v>
      </c>
      <c r="I14" s="273"/>
      <c r="J14" s="298"/>
      <c r="K14" s="287">
        <f>'Visi duomenys'!AS10</f>
        <v>0</v>
      </c>
      <c r="L14" s="273">
        <f>'Visi duomenys'!AT10</f>
        <v>0</v>
      </c>
      <c r="M14" s="273">
        <f>'Visi duomenys'!AU10</f>
        <v>0</v>
      </c>
      <c r="N14" s="273"/>
      <c r="O14" s="298"/>
      <c r="P14" s="287">
        <f>'Visi duomenys'!AV10</f>
        <v>0</v>
      </c>
      <c r="Q14" s="273">
        <f>'Visi duomenys'!AW10</f>
        <v>0</v>
      </c>
      <c r="R14" s="273">
        <f>'Visi duomenys'!AX10</f>
        <v>0</v>
      </c>
      <c r="S14" s="273"/>
      <c r="T14" s="298"/>
      <c r="U14" s="299">
        <f>'Visi duomenys'!AY10</f>
        <v>0</v>
      </c>
      <c r="V14" s="250">
        <f>'Visi duomenys'!AZ10</f>
        <v>0</v>
      </c>
      <c r="W14" s="250">
        <f>'Visi duomenys'!BA10</f>
        <v>0</v>
      </c>
      <c r="X14" s="250"/>
      <c r="Y14" s="298"/>
      <c r="Z14" s="299">
        <f>'Visi duomenys'!BB10</f>
        <v>0</v>
      </c>
      <c r="AA14" s="250">
        <f>'Visi duomenys'!BC10</f>
        <v>0</v>
      </c>
      <c r="AB14" s="250">
        <f>'Visi duomenys'!BD10</f>
        <v>0</v>
      </c>
      <c r="AC14" s="250"/>
      <c r="AD14" s="298"/>
      <c r="AE14" s="287">
        <f>'Visi duomenys'!BE10</f>
        <v>0</v>
      </c>
      <c r="AF14" s="273">
        <f>'Visi duomenys'!BF10</f>
        <v>0</v>
      </c>
      <c r="AG14" s="273">
        <f>'Visi duomenys'!BG10</f>
        <v>0</v>
      </c>
      <c r="AH14" s="273"/>
      <c r="AI14" s="298"/>
    </row>
    <row r="15" spans="1:35" s="274" customFormat="1" ht="16.5" customHeight="1" x14ac:dyDescent="0.25">
      <c r="A15" s="291" t="str">
        <f>'Visi duomenys'!A11</f>
        <v>1.1.1.2</v>
      </c>
      <c r="B15" s="236" t="str">
        <f>'Visi duomenys'!B11</f>
        <v/>
      </c>
      <c r="C15" s="236" t="str">
        <f>'Visi duomenys'!D11</f>
        <v>Priemonė: Miestų kompleksinė plėtra</v>
      </c>
      <c r="D15" s="275" t="str">
        <f>('Visi duomenys'!J11&amp;" "&amp;'Visi duomenys'!K11&amp;" "&amp;'Visi duomenys'!L11)</f>
        <v xml:space="preserve">  </v>
      </c>
      <c r="E15" s="276">
        <f>'Visi duomenys'!C11</f>
        <v>0</v>
      </c>
      <c r="F15" s="288">
        <f>'Visi duomenys'!AP11</f>
        <v>0</v>
      </c>
      <c r="G15" s="277">
        <f>'Visi duomenys'!AQ11</f>
        <v>0</v>
      </c>
      <c r="H15" s="277">
        <f>'Visi duomenys'!AR11</f>
        <v>0</v>
      </c>
      <c r="I15" s="277"/>
      <c r="J15" s="297"/>
      <c r="K15" s="288">
        <f>'Visi duomenys'!AS11</f>
        <v>0</v>
      </c>
      <c r="L15" s="277">
        <f>'Visi duomenys'!AT11</f>
        <v>0</v>
      </c>
      <c r="M15" s="277">
        <f>'Visi duomenys'!AU11</f>
        <v>0</v>
      </c>
      <c r="N15" s="277"/>
      <c r="O15" s="297"/>
      <c r="P15" s="288">
        <f>'Visi duomenys'!AV11</f>
        <v>0</v>
      </c>
      <c r="Q15" s="277">
        <f>'Visi duomenys'!AW11</f>
        <v>0</v>
      </c>
      <c r="R15" s="277">
        <f>'Visi duomenys'!AX11</f>
        <v>0</v>
      </c>
      <c r="S15" s="277"/>
      <c r="T15" s="297"/>
      <c r="U15" s="300">
        <f>'Visi duomenys'!AY11</f>
        <v>0</v>
      </c>
      <c r="V15" s="301">
        <f>'Visi duomenys'!AZ11</f>
        <v>0</v>
      </c>
      <c r="W15" s="301">
        <f>'Visi duomenys'!BA11</f>
        <v>0</v>
      </c>
      <c r="X15" s="301"/>
      <c r="Y15" s="297"/>
      <c r="Z15" s="300">
        <f>'Visi duomenys'!BB11</f>
        <v>0</v>
      </c>
      <c r="AA15" s="301">
        <f>'Visi duomenys'!BC11</f>
        <v>0</v>
      </c>
      <c r="AB15" s="301">
        <f>'Visi duomenys'!BD11</f>
        <v>0</v>
      </c>
      <c r="AC15" s="301"/>
      <c r="AD15" s="297"/>
      <c r="AE15" s="288">
        <f>'Visi duomenys'!BE11</f>
        <v>0</v>
      </c>
      <c r="AF15" s="277">
        <f>'Visi duomenys'!BF11</f>
        <v>0</v>
      </c>
      <c r="AG15" s="277">
        <f>'Visi duomenys'!BG11</f>
        <v>0</v>
      </c>
      <c r="AH15" s="277"/>
      <c r="AI15" s="297"/>
    </row>
    <row r="16" spans="1:35" s="274" customFormat="1" ht="16.5" customHeight="1" x14ac:dyDescent="0.25">
      <c r="A16" s="292" t="str">
        <f>'Visi duomenys'!A12</f>
        <v>1.1.1.2.1</v>
      </c>
      <c r="B16" s="237" t="str">
        <f>'Visi duomenys'!B12</f>
        <v>R089905-290000-1128</v>
      </c>
      <c r="C16" s="237" t="str">
        <f>'Visi duomenys'!D12</f>
        <v>Pagėgių miesto Turgaus aikštės įrengimas ir prieigų sutvarkymas</v>
      </c>
      <c r="D16" s="271" t="str">
        <f>('Visi duomenys'!J12&amp;" "&amp;'Visi duomenys'!K12&amp;" "&amp;'Visi duomenys'!L12)</f>
        <v xml:space="preserve">ITI  </v>
      </c>
      <c r="E16" s="272" t="str">
        <f>'Visi duomenys'!C12</f>
        <v>07.1.1-CPVA-R-905-71-0002</v>
      </c>
      <c r="F16" s="287" t="str">
        <f>'Visi duomenys'!AP12</f>
        <v>P.B.238</v>
      </c>
      <c r="G16" s="273" t="str">
        <f>'Visi duomenys'!AQ12</f>
        <v>Sukurtos arba atnaujintos atviros erdvės miestų vietovėse (m2)</v>
      </c>
      <c r="H16" s="273">
        <f>'Visi duomenys'!AR12</f>
        <v>8583.42</v>
      </c>
      <c r="I16" s="12"/>
      <c r="J16" s="249"/>
      <c r="K16" s="287" t="str">
        <f>'Visi duomenys'!AS12</f>
        <v>P.B.239</v>
      </c>
      <c r="L16" s="273" t="str">
        <f>'Visi duomenys'!AT12</f>
        <v>Pastatyti arba atnaujinti viešieji arba komerciniai pastatai miestų vietovėse (m2)</v>
      </c>
      <c r="M16" s="273">
        <f>'Visi duomenys'!AU12</f>
        <v>423.58</v>
      </c>
      <c r="N16" s="12"/>
      <c r="O16" s="249"/>
      <c r="P16" s="287">
        <f>'Visi duomenys'!AV12</f>
        <v>0</v>
      </c>
      <c r="Q16" s="273">
        <f>'Visi duomenys'!AW12</f>
        <v>0</v>
      </c>
      <c r="R16" s="273">
        <f>'Visi duomenys'!AX12</f>
        <v>0</v>
      </c>
      <c r="S16" s="273"/>
      <c r="T16" s="298"/>
      <c r="U16" s="299">
        <f>'Visi duomenys'!AY12</f>
        <v>0</v>
      </c>
      <c r="V16" s="250">
        <f>'Visi duomenys'!AZ12</f>
        <v>0</v>
      </c>
      <c r="W16" s="250">
        <f>'Visi duomenys'!BA12</f>
        <v>0</v>
      </c>
      <c r="X16" s="273"/>
      <c r="Y16" s="298"/>
      <c r="Z16" s="299">
        <f>'Visi duomenys'!BB12</f>
        <v>0</v>
      </c>
      <c r="AA16" s="250">
        <f>'Visi duomenys'!BC12</f>
        <v>0</v>
      </c>
      <c r="AB16" s="250">
        <f>'Visi duomenys'!BD12</f>
        <v>0</v>
      </c>
      <c r="AC16" s="250"/>
      <c r="AD16" s="298"/>
      <c r="AE16" s="287">
        <f>'Visi duomenys'!BE12</f>
        <v>0</v>
      </c>
      <c r="AF16" s="273">
        <f>'Visi duomenys'!BF12</f>
        <v>0</v>
      </c>
      <c r="AG16" s="273">
        <f>'Visi duomenys'!BG12</f>
        <v>0</v>
      </c>
      <c r="AH16" s="273"/>
      <c r="AI16" s="298"/>
    </row>
    <row r="17" spans="1:35" s="274" customFormat="1" ht="16.5" customHeight="1" x14ac:dyDescent="0.25">
      <c r="A17" s="292" t="str">
        <f>'Visi duomenys'!A13</f>
        <v>1.1.1.2.2</v>
      </c>
      <c r="B17" s="237" t="str">
        <f>'Visi duomenys'!B13</f>
        <v>R089905-280000-1129</v>
      </c>
      <c r="C17" s="237" t="str">
        <f>'Visi duomenys'!D13</f>
        <v>Apleistos teritorijos už Kultūros centro Pagėgių mieste konversija ir pritaikymas rekreaciniams, poilsio ir sveikatinimo poreikiams</v>
      </c>
      <c r="D17" s="271" t="str">
        <f>('Visi duomenys'!J13&amp;" "&amp;'Visi duomenys'!K13&amp;" "&amp;'Visi duomenys'!L13)</f>
        <v xml:space="preserve">ITI  </v>
      </c>
      <c r="E17" s="272" t="str">
        <f>'Visi duomenys'!C13</f>
        <v>07.1.1-CPVA-R-905-71-0001</v>
      </c>
      <c r="F17" s="287" t="str">
        <f>'Visi duomenys'!AP13</f>
        <v>P.B.238</v>
      </c>
      <c r="G17" s="273" t="str">
        <f>'Visi duomenys'!AQ13</f>
        <v>Sukurtos arba atnaujintos atviros erdvės miestų vietovėse (m2)</v>
      </c>
      <c r="H17" s="273">
        <f>'Visi duomenys'!AR13</f>
        <v>33516</v>
      </c>
      <c r="I17" s="12"/>
      <c r="J17" s="249"/>
      <c r="K17" s="287">
        <f>'Visi duomenys'!AS13</f>
        <v>0</v>
      </c>
      <c r="L17" s="273">
        <f>'Visi duomenys'!AT13</f>
        <v>0</v>
      </c>
      <c r="M17" s="273">
        <f>'Visi duomenys'!AU13</f>
        <v>0</v>
      </c>
      <c r="N17" s="12"/>
      <c r="O17" s="249"/>
      <c r="P17" s="287">
        <f>'Visi duomenys'!AV13</f>
        <v>0</v>
      </c>
      <c r="Q17" s="273">
        <f>'Visi duomenys'!AW13</f>
        <v>0</v>
      </c>
      <c r="R17" s="273">
        <f>'Visi duomenys'!AX13</f>
        <v>0</v>
      </c>
      <c r="S17" s="273"/>
      <c r="T17" s="298"/>
      <c r="U17" s="299">
        <f>'Visi duomenys'!AY13</f>
        <v>0</v>
      </c>
      <c r="V17" s="250">
        <f>'Visi duomenys'!AZ13</f>
        <v>0</v>
      </c>
      <c r="W17" s="250">
        <f>'Visi duomenys'!BA13</f>
        <v>0</v>
      </c>
      <c r="X17" s="273"/>
      <c r="Y17" s="298"/>
      <c r="Z17" s="299">
        <f>'Visi duomenys'!BB13</f>
        <v>0</v>
      </c>
      <c r="AA17" s="250">
        <f>'Visi duomenys'!BC13</f>
        <v>0</v>
      </c>
      <c r="AB17" s="250">
        <f>'Visi duomenys'!BD13</f>
        <v>0</v>
      </c>
      <c r="AC17" s="250"/>
      <c r="AD17" s="298"/>
      <c r="AE17" s="287">
        <f>'Visi duomenys'!BE13</f>
        <v>0</v>
      </c>
      <c r="AF17" s="273">
        <f>'Visi duomenys'!BF13</f>
        <v>0</v>
      </c>
      <c r="AG17" s="273">
        <f>'Visi duomenys'!BG13</f>
        <v>0</v>
      </c>
      <c r="AH17" s="273"/>
      <c r="AI17" s="298"/>
    </row>
    <row r="18" spans="1:35" s="274" customFormat="1" ht="16.5" customHeight="1" x14ac:dyDescent="0.25">
      <c r="A18" s="291" t="str">
        <f>'Visi duomenys'!A14</f>
        <v>1.1.1.3</v>
      </c>
      <c r="B18" s="236" t="str">
        <f>'Visi duomenys'!B14</f>
        <v/>
      </c>
      <c r="C18" s="236" t="str">
        <f>'Visi duomenys'!D14</f>
        <v>Priemonė: Pereinamojo laikotarpio tikslinių teritorijų vystymas. I</v>
      </c>
      <c r="D18" s="275" t="str">
        <f>('Visi duomenys'!J14&amp;" "&amp;'Visi duomenys'!K14&amp;" "&amp;'Visi duomenys'!L14)</f>
        <v xml:space="preserve">  </v>
      </c>
      <c r="E18" s="276">
        <f>'Visi duomenys'!C14</f>
        <v>0</v>
      </c>
      <c r="F18" s="288">
        <f>'Visi duomenys'!AP14</f>
        <v>0</v>
      </c>
      <c r="G18" s="277">
        <f>'Visi duomenys'!AQ14</f>
        <v>0</v>
      </c>
      <c r="H18" s="277">
        <f>'Visi duomenys'!AR14</f>
        <v>0</v>
      </c>
      <c r="I18" s="277"/>
      <c r="J18" s="297"/>
      <c r="K18" s="288">
        <f>'Visi duomenys'!AS14</f>
        <v>0</v>
      </c>
      <c r="L18" s="277">
        <f>'Visi duomenys'!AT14</f>
        <v>0</v>
      </c>
      <c r="M18" s="277">
        <f>'Visi duomenys'!AU14</f>
        <v>0</v>
      </c>
      <c r="N18" s="277"/>
      <c r="O18" s="297"/>
      <c r="P18" s="288">
        <f>'Visi duomenys'!AV14</f>
        <v>0</v>
      </c>
      <c r="Q18" s="277">
        <f>'Visi duomenys'!AW14</f>
        <v>0</v>
      </c>
      <c r="R18" s="277">
        <f>'Visi duomenys'!AX14</f>
        <v>0</v>
      </c>
      <c r="S18" s="277"/>
      <c r="T18" s="297"/>
      <c r="U18" s="300">
        <f>'Visi duomenys'!AY14</f>
        <v>0</v>
      </c>
      <c r="V18" s="301">
        <f>'Visi duomenys'!AZ14</f>
        <v>0</v>
      </c>
      <c r="W18" s="301">
        <f>'Visi duomenys'!BA14</f>
        <v>0</v>
      </c>
      <c r="X18" s="301"/>
      <c r="Y18" s="297"/>
      <c r="Z18" s="300">
        <f>'Visi duomenys'!BB14</f>
        <v>0</v>
      </c>
      <c r="AA18" s="301">
        <f>'Visi duomenys'!BC14</f>
        <v>0</v>
      </c>
      <c r="AB18" s="301">
        <f>'Visi duomenys'!BD14</f>
        <v>0</v>
      </c>
      <c r="AC18" s="301"/>
      <c r="AD18" s="297"/>
      <c r="AE18" s="288">
        <f>'Visi duomenys'!BE14</f>
        <v>0</v>
      </c>
      <c r="AF18" s="277">
        <f>'Visi duomenys'!BF14</f>
        <v>0</v>
      </c>
      <c r="AG18" s="277">
        <f>'Visi duomenys'!BG14</f>
        <v>0</v>
      </c>
      <c r="AH18" s="277"/>
      <c r="AI18" s="297"/>
    </row>
    <row r="19" spans="1:35" s="274" customFormat="1" ht="16.5" customHeight="1" x14ac:dyDescent="0.25">
      <c r="A19" s="292" t="str">
        <f>'Visi duomenys'!A15</f>
        <v>1.1.1.3.1</v>
      </c>
      <c r="B19" s="237" t="str">
        <f>'Visi duomenys'!B15</f>
        <v>R089902-340000-1131</v>
      </c>
      <c r="C19" s="237" t="str">
        <f>'Visi duomenys'!D15</f>
        <v>Apleistos teritorijos Tauragės miesto  buvusiame kariniame miestelyje viešųjų pastatų sutvarkymas ir pritaikymas bendruomenės poreikiams</v>
      </c>
      <c r="D19" s="271" t="str">
        <f>('Visi duomenys'!J15&amp;" "&amp;'Visi duomenys'!K15&amp;" "&amp;'Visi duomenys'!L15)</f>
        <v xml:space="preserve">ITI  </v>
      </c>
      <c r="E19" s="272" t="str">
        <f>'Visi duomenys'!C15</f>
        <v>07.1.1-CPVA-V-902-01-0005</v>
      </c>
      <c r="F19" s="287" t="str">
        <f>'Visi duomenys'!AP15</f>
        <v>P.B.238</v>
      </c>
      <c r="G19" s="273" t="str">
        <f>'Visi duomenys'!AQ15</f>
        <v>Sukurtos arba atnaujintos atviros erdvės miestų vietovėse (m2)</v>
      </c>
      <c r="H19" s="273">
        <f>'Visi duomenys'!AR15</f>
        <v>4719.5</v>
      </c>
      <c r="I19" s="273"/>
      <c r="J19" s="298"/>
      <c r="K19" s="287" t="str">
        <f>'Visi duomenys'!AS15</f>
        <v>P.B.239</v>
      </c>
      <c r="L19" s="273" t="str">
        <f>'Visi duomenys'!AT15</f>
        <v>Pastatyti arba atnaujinti viešieji arba komerciniai pastatai miestų vietovėse (m2)</v>
      </c>
      <c r="M19" s="273">
        <f>'Visi duomenys'!AU15</f>
        <v>1757.57</v>
      </c>
      <c r="N19" s="273"/>
      <c r="O19" s="298"/>
      <c r="P19" s="287">
        <f>'Visi duomenys'!AV15</f>
        <v>0</v>
      </c>
      <c r="Q19" s="273">
        <f>'Visi duomenys'!AW15</f>
        <v>0</v>
      </c>
      <c r="R19" s="273">
        <f>'Visi duomenys'!AX15</f>
        <v>0</v>
      </c>
      <c r="S19" s="273"/>
      <c r="T19" s="298"/>
      <c r="U19" s="299">
        <f>'Visi duomenys'!AY15</f>
        <v>0</v>
      </c>
      <c r="V19" s="250">
        <f>'Visi duomenys'!AZ15</f>
        <v>0</v>
      </c>
      <c r="W19" s="250">
        <f>'Visi duomenys'!BA15</f>
        <v>0</v>
      </c>
      <c r="X19" s="250"/>
      <c r="Y19" s="298"/>
      <c r="Z19" s="299">
        <f>'Visi duomenys'!BB15</f>
        <v>0</v>
      </c>
      <c r="AA19" s="250">
        <f>'Visi duomenys'!BC15</f>
        <v>0</v>
      </c>
      <c r="AB19" s="250">
        <f>'Visi duomenys'!BD15</f>
        <v>0</v>
      </c>
      <c r="AC19" s="250"/>
      <c r="AD19" s="298"/>
      <c r="AE19" s="287">
        <f>'Visi duomenys'!BE15</f>
        <v>0</v>
      </c>
      <c r="AF19" s="273">
        <f>'Visi duomenys'!BF15</f>
        <v>0</v>
      </c>
      <c r="AG19" s="273">
        <f>'Visi duomenys'!BG15</f>
        <v>0</v>
      </c>
      <c r="AH19" s="273"/>
      <c r="AI19" s="298"/>
    </row>
    <row r="20" spans="1:35" s="274" customFormat="1" ht="16.5" customHeight="1" x14ac:dyDescent="0.25">
      <c r="A20" s="291" t="str">
        <f>'Visi duomenys'!A17</f>
        <v>1.1.1.4</v>
      </c>
      <c r="B20" s="236" t="str">
        <f>'Visi duomenys'!B17</f>
        <v/>
      </c>
      <c r="C20" s="236" t="str">
        <f>'Visi duomenys'!D17</f>
        <v>Priemonė: Pereinamojo laikotarpio tikslinių teritorijų vystymas. II</v>
      </c>
      <c r="D20" s="275" t="str">
        <f>('Visi duomenys'!J17&amp;" "&amp;'Visi duomenys'!K17&amp;" "&amp;'Visi duomenys'!L17)</f>
        <v xml:space="preserve">  </v>
      </c>
      <c r="E20" s="276">
        <f>'Visi duomenys'!C17</f>
        <v>0</v>
      </c>
      <c r="F20" s="288">
        <f>'Visi duomenys'!AP17</f>
        <v>0</v>
      </c>
      <c r="G20" s="277">
        <f>'Visi duomenys'!AQ17</f>
        <v>0</v>
      </c>
      <c r="H20" s="277">
        <f>'Visi duomenys'!AR17</f>
        <v>0</v>
      </c>
      <c r="I20" s="302"/>
      <c r="J20" s="303"/>
      <c r="K20" s="288">
        <f>'Visi duomenys'!AS17</f>
        <v>0</v>
      </c>
      <c r="L20" s="277">
        <f>'Visi duomenys'!AT17</f>
        <v>0</v>
      </c>
      <c r="M20" s="277">
        <f>'Visi duomenys'!AU17</f>
        <v>0</v>
      </c>
      <c r="N20" s="302"/>
      <c r="O20" s="303"/>
      <c r="P20" s="288">
        <f>'Visi duomenys'!AV17</f>
        <v>0</v>
      </c>
      <c r="Q20" s="277">
        <f>'Visi duomenys'!AW17</f>
        <v>0</v>
      </c>
      <c r="R20" s="277">
        <f>'Visi duomenys'!AX17</f>
        <v>0</v>
      </c>
      <c r="S20" s="302"/>
      <c r="T20" s="303"/>
      <c r="U20" s="300">
        <f>'Visi duomenys'!AY17</f>
        <v>0</v>
      </c>
      <c r="V20" s="301">
        <f>'Visi duomenys'!AZ17</f>
        <v>0</v>
      </c>
      <c r="W20" s="301">
        <f>'Visi duomenys'!BA17</f>
        <v>0</v>
      </c>
      <c r="X20" s="302"/>
      <c r="Y20" s="303"/>
      <c r="Z20" s="300">
        <f>'Visi duomenys'!BB17</f>
        <v>0</v>
      </c>
      <c r="AA20" s="301">
        <f>'Visi duomenys'!BC17</f>
        <v>0</v>
      </c>
      <c r="AB20" s="301">
        <f>'Visi duomenys'!BD17</f>
        <v>0</v>
      </c>
      <c r="AC20" s="301"/>
      <c r="AD20" s="297"/>
      <c r="AE20" s="288">
        <f>'Visi duomenys'!BE17</f>
        <v>0</v>
      </c>
      <c r="AF20" s="277">
        <f>'Visi duomenys'!BF17</f>
        <v>0</v>
      </c>
      <c r="AG20" s="277">
        <f>'Visi duomenys'!BG17</f>
        <v>0</v>
      </c>
      <c r="AH20" s="302"/>
      <c r="AI20" s="303"/>
    </row>
    <row r="21" spans="1:35" s="274" customFormat="1" ht="16.5" customHeight="1" x14ac:dyDescent="0.25">
      <c r="A21" s="292" t="str">
        <f>'Visi duomenys'!A18</f>
        <v>1.1.1.4.1</v>
      </c>
      <c r="B21" s="237" t="str">
        <f>'Visi duomenys'!B18</f>
        <v>R089903-300000-1133</v>
      </c>
      <c r="C21" s="237" t="str">
        <f>'Visi duomenys'!D18</f>
        <v>Gyvenamųjų namų kvartalų kompleksinis sutvarkymas Jurbarko mieste</v>
      </c>
      <c r="D21" s="271" t="str">
        <f>('Visi duomenys'!J18&amp;" "&amp;'Visi duomenys'!K18&amp;" "&amp;'Visi duomenys'!L18)</f>
        <v xml:space="preserve">ITI  </v>
      </c>
      <c r="E21" s="272" t="str">
        <f>'Visi duomenys'!C18</f>
        <v>07.1.1-CPVA-R-903-71-0001</v>
      </c>
      <c r="F21" s="287" t="str">
        <f>'Visi duomenys'!AP18</f>
        <v>P.B.238</v>
      </c>
      <c r="G21" s="273" t="str">
        <f>'Visi duomenys'!AQ18</f>
        <v>Sukurtos arba atnaujintos atviros erdvės miestų vietovėse (m2)</v>
      </c>
      <c r="H21" s="273">
        <f>'Visi duomenys'!AR18</f>
        <v>8001</v>
      </c>
      <c r="I21" s="304"/>
      <c r="J21" s="305"/>
      <c r="K21" s="287">
        <f>'Visi duomenys'!AS18</f>
        <v>0</v>
      </c>
      <c r="L21" s="273">
        <f>'Visi duomenys'!AT18</f>
        <v>0</v>
      </c>
      <c r="M21" s="273">
        <f>'Visi duomenys'!AU18</f>
        <v>0</v>
      </c>
      <c r="N21" s="304"/>
      <c r="O21" s="305"/>
      <c r="P21" s="287">
        <f>'Visi duomenys'!AV18</f>
        <v>0</v>
      </c>
      <c r="Q21" s="273">
        <f>'Visi duomenys'!AW18</f>
        <v>0</v>
      </c>
      <c r="R21" s="273">
        <f>'Visi duomenys'!AX18</f>
        <v>0</v>
      </c>
      <c r="S21" s="304"/>
      <c r="T21" s="305"/>
      <c r="U21" s="299">
        <f>'Visi duomenys'!AY18</f>
        <v>0</v>
      </c>
      <c r="V21" s="250">
        <f>'Visi duomenys'!AZ18</f>
        <v>0</v>
      </c>
      <c r="W21" s="250">
        <f>'Visi duomenys'!BA18</f>
        <v>0</v>
      </c>
      <c r="X21" s="304"/>
      <c r="Y21" s="305"/>
      <c r="Z21" s="299">
        <f>'Visi duomenys'!BB18</f>
        <v>0</v>
      </c>
      <c r="AA21" s="250">
        <f>'Visi duomenys'!BC18</f>
        <v>0</v>
      </c>
      <c r="AB21" s="250">
        <f>'Visi duomenys'!BD18</f>
        <v>0</v>
      </c>
      <c r="AC21" s="250"/>
      <c r="AD21" s="298"/>
      <c r="AE21" s="287">
        <f>'Visi duomenys'!BE18</f>
        <v>0</v>
      </c>
      <c r="AF21" s="273">
        <f>'Visi duomenys'!BF18</f>
        <v>0</v>
      </c>
      <c r="AG21" s="273">
        <f>'Visi duomenys'!BG18</f>
        <v>0</v>
      </c>
      <c r="AH21" s="304"/>
      <c r="AI21" s="305"/>
    </row>
    <row r="22" spans="1:35" s="274" customFormat="1" ht="16.5" customHeight="1" x14ac:dyDescent="0.25">
      <c r="A22" s="291" t="str">
        <f>'Visi duomenys'!A20</f>
        <v>1.1.2.</v>
      </c>
      <c r="B22" s="236" t="str">
        <f>'Visi duomenys'!B20</f>
        <v/>
      </c>
      <c r="C22" s="236" t="str">
        <f>'Visi duomenys'!D20</f>
        <v>Uždavinys. Mažinti atskirtį tarp miesto ir kaimo, remti kompleksišką kaimo atnaujinimą ir plėtrą,  gerinti kaimo gyvenamąją aplinką, didinti gyventojų užimtumą ir saugumą.</v>
      </c>
      <c r="D22" s="275" t="str">
        <f>('Visi duomenys'!J20&amp;" "&amp;'Visi duomenys'!K20&amp;" "&amp;'Visi duomenys'!L20)</f>
        <v xml:space="preserve">  </v>
      </c>
      <c r="E22" s="276">
        <f>'Visi duomenys'!C20</f>
        <v>0</v>
      </c>
      <c r="F22" s="288">
        <f>'Visi duomenys'!AP20</f>
        <v>0</v>
      </c>
      <c r="G22" s="277">
        <f>'Visi duomenys'!AQ20</f>
        <v>0</v>
      </c>
      <c r="H22" s="277">
        <f>'Visi duomenys'!AR20</f>
        <v>0</v>
      </c>
      <c r="I22" s="302"/>
      <c r="J22" s="303"/>
      <c r="K22" s="288">
        <f>'Visi duomenys'!AS20</f>
        <v>0</v>
      </c>
      <c r="L22" s="277">
        <f>'Visi duomenys'!AT20</f>
        <v>0</v>
      </c>
      <c r="M22" s="277">
        <f>'Visi duomenys'!AU20</f>
        <v>0</v>
      </c>
      <c r="N22" s="302"/>
      <c r="O22" s="303"/>
      <c r="P22" s="288">
        <f>'Visi duomenys'!AV20</f>
        <v>0</v>
      </c>
      <c r="Q22" s="277">
        <f>'Visi duomenys'!AW20</f>
        <v>0</v>
      </c>
      <c r="R22" s="277">
        <f>'Visi duomenys'!AX20</f>
        <v>0</v>
      </c>
      <c r="S22" s="302"/>
      <c r="T22" s="303"/>
      <c r="U22" s="300">
        <f>'Visi duomenys'!AY20</f>
        <v>0</v>
      </c>
      <c r="V22" s="301">
        <f>'Visi duomenys'!AZ20</f>
        <v>0</v>
      </c>
      <c r="W22" s="301">
        <f>'Visi duomenys'!BA20</f>
        <v>0</v>
      </c>
      <c r="X22" s="302"/>
      <c r="Y22" s="303"/>
      <c r="Z22" s="300">
        <f>'Visi duomenys'!BB20</f>
        <v>0</v>
      </c>
      <c r="AA22" s="301">
        <f>'Visi duomenys'!BC20</f>
        <v>0</v>
      </c>
      <c r="AB22" s="301">
        <f>'Visi duomenys'!BD20</f>
        <v>0</v>
      </c>
      <c r="AC22" s="301"/>
      <c r="AD22" s="297"/>
      <c r="AE22" s="288">
        <f>'Visi duomenys'!BE20</f>
        <v>0</v>
      </c>
      <c r="AF22" s="277">
        <f>'Visi duomenys'!BF20</f>
        <v>0</v>
      </c>
      <c r="AG22" s="277">
        <f>'Visi duomenys'!BG20</f>
        <v>0</v>
      </c>
      <c r="AH22" s="302"/>
      <c r="AI22" s="303"/>
    </row>
    <row r="23" spans="1:35" s="274" customFormat="1" ht="16.5" customHeight="1" x14ac:dyDescent="0.25">
      <c r="A23" s="291" t="str">
        <f>'Visi duomenys'!A21</f>
        <v>1.1.2.1</v>
      </c>
      <c r="B23" s="236" t="str">
        <f>'Visi duomenys'!B21</f>
        <v/>
      </c>
      <c r="C23" s="236" t="str">
        <f>'Visi duomenys'!D21</f>
        <v>Priemonė: Pagrindinės paslaugos ir kaimų atnaujinimas kaimo vietovėse</v>
      </c>
      <c r="D23" s="275" t="str">
        <f>('Visi duomenys'!J21&amp;" "&amp;'Visi duomenys'!K21&amp;" "&amp;'Visi duomenys'!L21)</f>
        <v xml:space="preserve">  </v>
      </c>
      <c r="E23" s="276">
        <f>'Visi duomenys'!C21</f>
        <v>0</v>
      </c>
      <c r="F23" s="288">
        <f>'Visi duomenys'!AP21</f>
        <v>0</v>
      </c>
      <c r="G23" s="277">
        <f>'Visi duomenys'!AQ21</f>
        <v>0</v>
      </c>
      <c r="H23" s="277">
        <f>'Visi duomenys'!AR21</f>
        <v>0</v>
      </c>
      <c r="I23" s="302"/>
      <c r="J23" s="303"/>
      <c r="K23" s="288">
        <f>'Visi duomenys'!AS21</f>
        <v>0</v>
      </c>
      <c r="L23" s="277">
        <f>'Visi duomenys'!AT21</f>
        <v>0</v>
      </c>
      <c r="M23" s="277">
        <f>'Visi duomenys'!AU21</f>
        <v>0</v>
      </c>
      <c r="N23" s="302"/>
      <c r="O23" s="303"/>
      <c r="P23" s="288">
        <f>'Visi duomenys'!AV21</f>
        <v>0</v>
      </c>
      <c r="Q23" s="277">
        <f>'Visi duomenys'!AW21</f>
        <v>0</v>
      </c>
      <c r="R23" s="277">
        <f>'Visi duomenys'!AX21</f>
        <v>0</v>
      </c>
      <c r="S23" s="302"/>
      <c r="T23" s="303"/>
      <c r="U23" s="300">
        <f>'Visi duomenys'!AY21</f>
        <v>0</v>
      </c>
      <c r="V23" s="301">
        <f>'Visi duomenys'!AZ21</f>
        <v>0</v>
      </c>
      <c r="W23" s="301">
        <f>'Visi duomenys'!BA21</f>
        <v>0</v>
      </c>
      <c r="X23" s="302"/>
      <c r="Y23" s="303"/>
      <c r="Z23" s="300">
        <f>'Visi duomenys'!BB21</f>
        <v>0</v>
      </c>
      <c r="AA23" s="301">
        <f>'Visi duomenys'!BC21</f>
        <v>0</v>
      </c>
      <c r="AB23" s="301">
        <f>'Visi duomenys'!BD21</f>
        <v>0</v>
      </c>
      <c r="AC23" s="301"/>
      <c r="AD23" s="297"/>
      <c r="AE23" s="288">
        <f>'Visi duomenys'!BE21</f>
        <v>0</v>
      </c>
      <c r="AF23" s="277">
        <f>'Visi duomenys'!BF21</f>
        <v>0</v>
      </c>
      <c r="AG23" s="277">
        <f>'Visi duomenys'!BG21</f>
        <v>0</v>
      </c>
      <c r="AH23" s="302"/>
      <c r="AI23" s="303"/>
    </row>
    <row r="24" spans="1:35" s="274" customFormat="1" ht="16.5" customHeight="1" x14ac:dyDescent="0.25">
      <c r="A24" s="291" t="str">
        <f>'Visi duomenys'!A22</f>
        <v>1.2.</v>
      </c>
      <c r="B24" s="236" t="str">
        <f>'Visi duomenys'!B22</f>
        <v/>
      </c>
      <c r="C24" s="236" t="str">
        <f>'Visi duomenys'!D22</f>
        <v>Tikslas. Pagerinti sąlygas investicijų pritraukimui, sudaryti palankią aplinką verslui vystytis, ekonominės veiklos efektyvumui didinti.</v>
      </c>
      <c r="D24" s="275" t="str">
        <f>('Visi duomenys'!J22&amp;" "&amp;'Visi duomenys'!K22&amp;" "&amp;'Visi duomenys'!L22)</f>
        <v xml:space="preserve">  </v>
      </c>
      <c r="E24" s="276">
        <f>'Visi duomenys'!C22</f>
        <v>0</v>
      </c>
      <c r="F24" s="288">
        <f>'Visi duomenys'!AP22</f>
        <v>0</v>
      </c>
      <c r="G24" s="277">
        <f>'Visi duomenys'!AQ22</f>
        <v>0</v>
      </c>
      <c r="H24" s="277">
        <f>'Visi duomenys'!AR22</f>
        <v>0</v>
      </c>
      <c r="I24" s="302"/>
      <c r="J24" s="303"/>
      <c r="K24" s="288">
        <f>'Visi duomenys'!AS22</f>
        <v>0</v>
      </c>
      <c r="L24" s="277">
        <f>'Visi duomenys'!AT22</f>
        <v>0</v>
      </c>
      <c r="M24" s="277">
        <f>'Visi duomenys'!AU22</f>
        <v>0</v>
      </c>
      <c r="N24" s="302"/>
      <c r="O24" s="303"/>
      <c r="P24" s="288">
        <f>'Visi duomenys'!AV22</f>
        <v>0</v>
      </c>
      <c r="Q24" s="277">
        <f>'Visi duomenys'!AW22</f>
        <v>0</v>
      </c>
      <c r="R24" s="277">
        <f>'Visi duomenys'!AX22</f>
        <v>0</v>
      </c>
      <c r="S24" s="302"/>
      <c r="T24" s="303"/>
      <c r="U24" s="300">
        <f>'Visi duomenys'!AY22</f>
        <v>0</v>
      </c>
      <c r="V24" s="301">
        <f>'Visi duomenys'!AZ22</f>
        <v>0</v>
      </c>
      <c r="W24" s="301">
        <f>'Visi duomenys'!BA22</f>
        <v>0</v>
      </c>
      <c r="X24" s="302"/>
      <c r="Y24" s="303"/>
      <c r="Z24" s="300">
        <f>'Visi duomenys'!BB22</f>
        <v>0</v>
      </c>
      <c r="AA24" s="301">
        <f>'Visi duomenys'!BC22</f>
        <v>0</v>
      </c>
      <c r="AB24" s="301">
        <f>'Visi duomenys'!BD22</f>
        <v>0</v>
      </c>
      <c r="AC24" s="301"/>
      <c r="AD24" s="297"/>
      <c r="AE24" s="288">
        <f>'Visi duomenys'!BE22</f>
        <v>0</v>
      </c>
      <c r="AF24" s="277">
        <f>'Visi duomenys'!BF22</f>
        <v>0</v>
      </c>
      <c r="AG24" s="277">
        <f>'Visi duomenys'!BG22</f>
        <v>0</v>
      </c>
      <c r="AH24" s="302"/>
      <c r="AI24" s="303"/>
    </row>
    <row r="25" spans="1:35" s="274" customFormat="1" ht="16.5" customHeight="1" x14ac:dyDescent="0.25">
      <c r="A25" s="291" t="str">
        <f>'Visi duomenys'!A23</f>
        <v>1.2.1.</v>
      </c>
      <c r="B25" s="236" t="str">
        <f>'Visi duomenys'!B23</f>
        <v/>
      </c>
      <c r="C25" s="236" t="str">
        <f>'Visi duomenys'!D23</f>
        <v>Uždavinys. Tobulinti susisiekimo sistemas regione, vystyti ekologiškai darnią transporto infrastruktūrą, padidinti darbo jėgos judumą, gerinti eismo saugumą.</v>
      </c>
      <c r="D25" s="275" t="str">
        <f>('Visi duomenys'!J23&amp;" "&amp;'Visi duomenys'!K23&amp;" "&amp;'Visi duomenys'!L23)</f>
        <v xml:space="preserve">  </v>
      </c>
      <c r="E25" s="276">
        <f>'Visi duomenys'!C23</f>
        <v>0</v>
      </c>
      <c r="F25" s="288">
        <f>'Visi duomenys'!AP23</f>
        <v>0</v>
      </c>
      <c r="G25" s="277">
        <f>'Visi duomenys'!AQ23</f>
        <v>0</v>
      </c>
      <c r="H25" s="277">
        <f>'Visi duomenys'!AR23</f>
        <v>0</v>
      </c>
      <c r="I25" s="302"/>
      <c r="J25" s="303"/>
      <c r="K25" s="288">
        <f>'Visi duomenys'!AS23</f>
        <v>0</v>
      </c>
      <c r="L25" s="277">
        <f>'Visi duomenys'!AT23</f>
        <v>0</v>
      </c>
      <c r="M25" s="277">
        <f>'Visi duomenys'!AU23</f>
        <v>0</v>
      </c>
      <c r="N25" s="302"/>
      <c r="O25" s="303"/>
      <c r="P25" s="288">
        <f>'Visi duomenys'!AV23</f>
        <v>0</v>
      </c>
      <c r="Q25" s="277">
        <f>'Visi duomenys'!AW23</f>
        <v>0</v>
      </c>
      <c r="R25" s="277">
        <f>'Visi duomenys'!AX23</f>
        <v>0</v>
      </c>
      <c r="S25" s="302"/>
      <c r="T25" s="303"/>
      <c r="U25" s="300">
        <f>'Visi duomenys'!AY23</f>
        <v>0</v>
      </c>
      <c r="V25" s="301">
        <f>'Visi duomenys'!AZ23</f>
        <v>0</v>
      </c>
      <c r="W25" s="301">
        <f>'Visi duomenys'!BA23</f>
        <v>0</v>
      </c>
      <c r="X25" s="302"/>
      <c r="Y25" s="303"/>
      <c r="Z25" s="300">
        <f>'Visi duomenys'!BB23</f>
        <v>0</v>
      </c>
      <c r="AA25" s="301">
        <f>'Visi duomenys'!BC23</f>
        <v>0</v>
      </c>
      <c r="AB25" s="301">
        <f>'Visi duomenys'!BD23</f>
        <v>0</v>
      </c>
      <c r="AC25" s="301"/>
      <c r="AD25" s="297"/>
      <c r="AE25" s="288">
        <f>'Visi duomenys'!BE23</f>
        <v>0</v>
      </c>
      <c r="AF25" s="277">
        <f>'Visi duomenys'!BF23</f>
        <v>0</v>
      </c>
      <c r="AG25" s="277">
        <f>'Visi duomenys'!BG23</f>
        <v>0</v>
      </c>
      <c r="AH25" s="302"/>
      <c r="AI25" s="303"/>
    </row>
    <row r="26" spans="1:35" s="274" customFormat="1" ht="16.5" customHeight="1" x14ac:dyDescent="0.25">
      <c r="A26" s="291" t="str">
        <f>'Visi duomenys'!A24</f>
        <v>1.2.1.1</v>
      </c>
      <c r="B26" s="236" t="str">
        <f>'Visi duomenys'!B24</f>
        <v/>
      </c>
      <c r="C26" s="236" t="str">
        <f>'Visi duomenys'!D24</f>
        <v>Priemonė: Vietinių kelių techninių parametrų ir eismo saugos gerinimas</v>
      </c>
      <c r="D26" s="275" t="str">
        <f>('Visi duomenys'!J24&amp;" "&amp;'Visi duomenys'!K24&amp;" "&amp;'Visi duomenys'!L24)</f>
        <v xml:space="preserve">  </v>
      </c>
      <c r="E26" s="276">
        <f>'Visi duomenys'!C24</f>
        <v>0</v>
      </c>
      <c r="F26" s="288">
        <f>'Visi duomenys'!AP24</f>
        <v>0</v>
      </c>
      <c r="G26" s="277">
        <f>'Visi duomenys'!AQ24</f>
        <v>0</v>
      </c>
      <c r="H26" s="277">
        <f>'Visi duomenys'!AR24</f>
        <v>0</v>
      </c>
      <c r="I26" s="302"/>
      <c r="J26" s="303"/>
      <c r="K26" s="288">
        <f>'Visi duomenys'!AS24</f>
        <v>0</v>
      </c>
      <c r="L26" s="277">
        <f>'Visi duomenys'!AT24</f>
        <v>0</v>
      </c>
      <c r="M26" s="277">
        <f>'Visi duomenys'!AU24</f>
        <v>0</v>
      </c>
      <c r="N26" s="302"/>
      <c r="O26" s="303"/>
      <c r="P26" s="288">
        <f>'Visi duomenys'!AV24</f>
        <v>0</v>
      </c>
      <c r="Q26" s="277">
        <f>'Visi duomenys'!AW24</f>
        <v>0</v>
      </c>
      <c r="R26" s="277">
        <f>'Visi duomenys'!AX24</f>
        <v>0</v>
      </c>
      <c r="S26" s="302"/>
      <c r="T26" s="303"/>
      <c r="U26" s="300">
        <f>'Visi duomenys'!AY24</f>
        <v>0</v>
      </c>
      <c r="V26" s="301">
        <f>'Visi duomenys'!AZ24</f>
        <v>0</v>
      </c>
      <c r="W26" s="301">
        <f>'Visi duomenys'!BA24</f>
        <v>0</v>
      </c>
      <c r="X26" s="302"/>
      <c r="Y26" s="303"/>
      <c r="Z26" s="300">
        <f>'Visi duomenys'!BB24</f>
        <v>0</v>
      </c>
      <c r="AA26" s="301">
        <f>'Visi duomenys'!BC24</f>
        <v>0</v>
      </c>
      <c r="AB26" s="301">
        <f>'Visi duomenys'!BD24</f>
        <v>0</v>
      </c>
      <c r="AC26" s="301"/>
      <c r="AD26" s="297"/>
      <c r="AE26" s="288">
        <f>'Visi duomenys'!BE24</f>
        <v>0</v>
      </c>
      <c r="AF26" s="277">
        <f>'Visi duomenys'!BF24</f>
        <v>0</v>
      </c>
      <c r="AG26" s="277">
        <f>'Visi duomenys'!BG24</f>
        <v>0</v>
      </c>
      <c r="AH26" s="302"/>
      <c r="AI26" s="303"/>
    </row>
    <row r="27" spans="1:35" s="274" customFormat="1" ht="16.5" customHeight="1" x14ac:dyDescent="0.25">
      <c r="A27" s="292" t="str">
        <f>'Visi duomenys'!A25</f>
        <v>1.2.1.1.1</v>
      </c>
      <c r="B27" s="237" t="str">
        <f>'Visi duomenys'!B25</f>
        <v>R085511-190000-1139</v>
      </c>
      <c r="C27" s="237" t="str">
        <f>'Visi duomenys'!D25</f>
        <v>Eismo saugumo priemonių diegimas Šilalės mieste ir rajono gyvenvietėse</v>
      </c>
      <c r="D27" s="271" t="str">
        <f>('Visi duomenys'!J25&amp;" "&amp;'Visi duomenys'!K25&amp;" "&amp;'Visi duomenys'!L25)</f>
        <v xml:space="preserve">  </v>
      </c>
      <c r="E27" s="272" t="str">
        <f>'Visi duomenys'!C25</f>
        <v>06.2.1-TID-R-511-71-0002</v>
      </c>
      <c r="F27" s="287" t="str">
        <f>'Visi duomenys'!AP25</f>
        <v>P.S.342</v>
      </c>
      <c r="G27" s="273" t="str">
        <f>'Visi duomenys'!AQ25</f>
        <v>Įdiegtos saugų eismą gerinančios ir aplinkosaugos priemonės</v>
      </c>
      <c r="H27" s="273">
        <f>'Visi duomenys'!AR25</f>
        <v>5</v>
      </c>
      <c r="I27" s="304"/>
      <c r="J27" s="305"/>
      <c r="K27" s="287">
        <f>'Visi duomenys'!AS25</f>
        <v>0</v>
      </c>
      <c r="L27" s="273">
        <f>'Visi duomenys'!AT25</f>
        <v>0</v>
      </c>
      <c r="M27" s="273">
        <f>'Visi duomenys'!AU25</f>
        <v>0</v>
      </c>
      <c r="N27" s="304"/>
      <c r="O27" s="305"/>
      <c r="P27" s="287">
        <f>'Visi duomenys'!AV25</f>
        <v>0</v>
      </c>
      <c r="Q27" s="273">
        <f>'Visi duomenys'!AW25</f>
        <v>0</v>
      </c>
      <c r="R27" s="273">
        <f>'Visi duomenys'!AX25</f>
        <v>0</v>
      </c>
      <c r="S27" s="304"/>
      <c r="T27" s="305"/>
      <c r="U27" s="299">
        <f>'Visi duomenys'!AY25</f>
        <v>0</v>
      </c>
      <c r="V27" s="250">
        <f>'Visi duomenys'!AZ25</f>
        <v>0</v>
      </c>
      <c r="W27" s="250">
        <f>'Visi duomenys'!BA25</f>
        <v>0</v>
      </c>
      <c r="X27" s="304"/>
      <c r="Y27" s="305"/>
      <c r="Z27" s="299">
        <f>'Visi duomenys'!BB25</f>
        <v>0</v>
      </c>
      <c r="AA27" s="250">
        <f>'Visi duomenys'!BC25</f>
        <v>0</v>
      </c>
      <c r="AB27" s="250">
        <f>'Visi duomenys'!BD25</f>
        <v>0</v>
      </c>
      <c r="AC27" s="250"/>
      <c r="AD27" s="298"/>
      <c r="AE27" s="287">
        <f>'Visi duomenys'!BE25</f>
        <v>0</v>
      </c>
      <c r="AF27" s="273">
        <f>'Visi duomenys'!BF25</f>
        <v>0</v>
      </c>
      <c r="AG27" s="273">
        <f>'Visi duomenys'!BG25</f>
        <v>0</v>
      </c>
      <c r="AH27" s="304"/>
      <c r="AI27" s="305"/>
    </row>
    <row r="28" spans="1:35" s="274" customFormat="1" ht="16.5" customHeight="1" x14ac:dyDescent="0.25">
      <c r="A28" s="292" t="str">
        <f>'Visi duomenys'!A26</f>
        <v>1.2.1.1.2</v>
      </c>
      <c r="B28" s="237" t="str">
        <f>'Visi duomenys'!B26</f>
        <v>R085511-120000-1140</v>
      </c>
      <c r="C28" s="237" t="str">
        <f>'Visi duomenys'!D26</f>
        <v>Jaunimo ir Rambyno gatvių Pagėgiuose infrastruktūros sutvarkymas</v>
      </c>
      <c r="D28" s="271" t="str">
        <f>('Visi duomenys'!J26&amp;" "&amp;'Visi duomenys'!K26&amp;" "&amp;'Visi duomenys'!L26)</f>
        <v xml:space="preserve">ITI  </v>
      </c>
      <c r="E28" s="272" t="str">
        <f>'Visi duomenys'!C26</f>
        <v>06.2.1-TID-R-511-71-0004</v>
      </c>
      <c r="F28" s="287" t="str">
        <f>'Visi duomenys'!AP26</f>
        <v>P.B.214</v>
      </c>
      <c r="G28" s="273" t="str">
        <f>'Visi duomenys'!AQ26</f>
        <v>Bendras rekonstruotų arba atnaujintų kelių ilgis (km)</v>
      </c>
      <c r="H28" s="273">
        <f>'Visi duomenys'!AR26</f>
        <v>0.21</v>
      </c>
      <c r="I28" s="304"/>
      <c r="J28" s="305"/>
      <c r="K28" s="287" t="str">
        <f>'Visi duomenys'!AS26</f>
        <v>P.N.508</v>
      </c>
      <c r="L28" s="273" t="str">
        <f>'Visi duomenys'!AT26</f>
        <v>Bendras naujai nutiestų kelių ilgis (km)</v>
      </c>
      <c r="M28" s="273">
        <f>'Visi duomenys'!AU26</f>
        <v>0.51</v>
      </c>
      <c r="N28" s="304"/>
      <c r="O28" s="305"/>
      <c r="P28" s="287">
        <f>'Visi duomenys'!AV26</f>
        <v>0</v>
      </c>
      <c r="Q28" s="273">
        <f>'Visi duomenys'!AW26</f>
        <v>0</v>
      </c>
      <c r="R28" s="273">
        <f>'Visi duomenys'!AX26</f>
        <v>0</v>
      </c>
      <c r="S28" s="304"/>
      <c r="T28" s="305"/>
      <c r="U28" s="299">
        <f>'Visi duomenys'!AY26</f>
        <v>0</v>
      </c>
      <c r="V28" s="250">
        <f>'Visi duomenys'!AZ26</f>
        <v>0</v>
      </c>
      <c r="W28" s="250">
        <f>'Visi duomenys'!BA26</f>
        <v>0</v>
      </c>
      <c r="X28" s="304"/>
      <c r="Y28" s="305"/>
      <c r="Z28" s="299">
        <f>'Visi duomenys'!BB26</f>
        <v>0</v>
      </c>
      <c r="AA28" s="250">
        <f>'Visi duomenys'!BC26</f>
        <v>0</v>
      </c>
      <c r="AB28" s="250">
        <f>'Visi duomenys'!BD26</f>
        <v>0</v>
      </c>
      <c r="AC28" s="250"/>
      <c r="AD28" s="298"/>
      <c r="AE28" s="287">
        <f>'Visi duomenys'!BE26</f>
        <v>0</v>
      </c>
      <c r="AF28" s="273">
        <f>'Visi duomenys'!BF26</f>
        <v>0</v>
      </c>
      <c r="AG28" s="273">
        <f>'Visi duomenys'!BG26</f>
        <v>0</v>
      </c>
      <c r="AH28" s="304"/>
      <c r="AI28" s="305"/>
    </row>
    <row r="29" spans="1:35" s="274" customFormat="1" ht="16.5" customHeight="1" x14ac:dyDescent="0.25">
      <c r="A29" s="292" t="str">
        <f>'Visi duomenys'!A27</f>
        <v>1.2.1.1.3</v>
      </c>
      <c r="B29" s="237" t="str">
        <f>'Visi duomenys'!B27</f>
        <v>R085511-120000-1141</v>
      </c>
      <c r="C29" s="237" t="str">
        <f>'Visi duomenys'!D27</f>
        <v>A. Giedraičio-Giedriaus gatvės rekonstravimas Jurbarko mieste</v>
      </c>
      <c r="D29" s="271" t="str">
        <f>('Visi duomenys'!J27&amp;" "&amp;'Visi duomenys'!K27&amp;" "&amp;'Visi duomenys'!L27)</f>
        <v xml:space="preserve">ITI  </v>
      </c>
      <c r="E29" s="272" t="str">
        <f>'Visi duomenys'!C27</f>
        <v>06.2.1-TID-R-511-71-0003</v>
      </c>
      <c r="F29" s="287" t="str">
        <f>'Visi duomenys'!AP27</f>
        <v>P.B.214</v>
      </c>
      <c r="G29" s="273" t="str">
        <f>'Visi duomenys'!AQ27</f>
        <v>Bendras rekonstruotų arba atnaujintų kelių ilgis (km)</v>
      </c>
      <c r="H29" s="273">
        <f>'Visi duomenys'!AR27</f>
        <v>2.09</v>
      </c>
      <c r="I29" s="304"/>
      <c r="J29" s="305"/>
      <c r="K29" s="287">
        <f>'Visi duomenys'!AS27</f>
        <v>0</v>
      </c>
      <c r="L29" s="273">
        <f>'Visi duomenys'!AT27</f>
        <v>0</v>
      </c>
      <c r="M29" s="273">
        <f>'Visi duomenys'!AU27</f>
        <v>0</v>
      </c>
      <c r="N29" s="304"/>
      <c r="O29" s="305"/>
      <c r="P29" s="287">
        <f>'Visi duomenys'!AV27</f>
        <v>0</v>
      </c>
      <c r="Q29" s="273">
        <f>'Visi duomenys'!AW27</f>
        <v>0</v>
      </c>
      <c r="R29" s="273">
        <f>'Visi duomenys'!AX27</f>
        <v>0</v>
      </c>
      <c r="S29" s="304"/>
      <c r="T29" s="305"/>
      <c r="U29" s="299">
        <f>'Visi duomenys'!AY27</f>
        <v>0</v>
      </c>
      <c r="V29" s="250">
        <f>'Visi duomenys'!AZ27</f>
        <v>0</v>
      </c>
      <c r="W29" s="250">
        <f>'Visi duomenys'!BA27</f>
        <v>0</v>
      </c>
      <c r="X29" s="304"/>
      <c r="Y29" s="305"/>
      <c r="Z29" s="299">
        <f>'Visi duomenys'!BB27</f>
        <v>0</v>
      </c>
      <c r="AA29" s="250">
        <f>'Visi duomenys'!BC27</f>
        <v>0</v>
      </c>
      <c r="AB29" s="250">
        <f>'Visi duomenys'!BD27</f>
        <v>0</v>
      </c>
      <c r="AC29" s="250"/>
      <c r="AD29" s="298"/>
      <c r="AE29" s="287">
        <f>'Visi duomenys'!BE27</f>
        <v>0</v>
      </c>
      <c r="AF29" s="273">
        <f>'Visi duomenys'!BF27</f>
        <v>0</v>
      </c>
      <c r="AG29" s="273">
        <f>'Visi duomenys'!BG27</f>
        <v>0</v>
      </c>
      <c r="AH29" s="304"/>
      <c r="AI29" s="305"/>
    </row>
    <row r="30" spans="1:35" s="274" customFormat="1" ht="16.5" customHeight="1" x14ac:dyDescent="0.25">
      <c r="A30" s="292" t="str">
        <f>'Visi duomenys'!A28</f>
        <v>1.2.1.1.4</v>
      </c>
      <c r="B30" s="237" t="str">
        <f>'Visi duomenys'!B28</f>
        <v>R085511-190000-1142</v>
      </c>
      <c r="C30" s="237" t="str">
        <f>'Visi duomenys'!D28</f>
        <v>Eismo saugos priemonių diegimas Jurbarko miesto Lauko gatvėje</v>
      </c>
      <c r="D30" s="271" t="str">
        <f>('Visi duomenys'!J28&amp;" "&amp;'Visi duomenys'!K28&amp;" "&amp;'Visi duomenys'!L28)</f>
        <v xml:space="preserve">ITI  </v>
      </c>
      <c r="E30" s="272" t="str">
        <f>'Visi duomenys'!C28</f>
        <v>06.2.1-TID-R-511-71-0005</v>
      </c>
      <c r="F30" s="287" t="str">
        <f>'Visi duomenys'!AP28</f>
        <v>P.S.342</v>
      </c>
      <c r="G30" s="273" t="str">
        <f>'Visi duomenys'!AQ28</f>
        <v>Įdiegtos saugų eismą gerinančios ir aplinkosaugos priemonės</v>
      </c>
      <c r="H30" s="273">
        <f>'Visi duomenys'!AR28</f>
        <v>1</v>
      </c>
      <c r="I30" s="304"/>
      <c r="J30" s="305"/>
      <c r="K30" s="287">
        <f>'Visi duomenys'!AS28</f>
        <v>0</v>
      </c>
      <c r="L30" s="273">
        <f>'Visi duomenys'!AT28</f>
        <v>0</v>
      </c>
      <c r="M30" s="273">
        <f>'Visi duomenys'!AU28</f>
        <v>0</v>
      </c>
      <c r="N30" s="304"/>
      <c r="O30" s="305"/>
      <c r="P30" s="287">
        <f>'Visi duomenys'!AV28</f>
        <v>0</v>
      </c>
      <c r="Q30" s="273">
        <f>'Visi duomenys'!AW28</f>
        <v>0</v>
      </c>
      <c r="R30" s="273">
        <f>'Visi duomenys'!AX28</f>
        <v>0</v>
      </c>
      <c r="S30" s="304"/>
      <c r="T30" s="305"/>
      <c r="U30" s="299">
        <f>'Visi duomenys'!AY28</f>
        <v>0</v>
      </c>
      <c r="V30" s="250">
        <f>'Visi duomenys'!AZ28</f>
        <v>0</v>
      </c>
      <c r="W30" s="250">
        <f>'Visi duomenys'!BA28</f>
        <v>0</v>
      </c>
      <c r="X30" s="304"/>
      <c r="Y30" s="305"/>
      <c r="Z30" s="299">
        <f>'Visi duomenys'!BB28</f>
        <v>0</v>
      </c>
      <c r="AA30" s="250">
        <f>'Visi duomenys'!BC28</f>
        <v>0</v>
      </c>
      <c r="AB30" s="250">
        <f>'Visi duomenys'!BD28</f>
        <v>0</v>
      </c>
      <c r="AC30" s="250"/>
      <c r="AD30" s="298"/>
      <c r="AE30" s="287">
        <f>'Visi duomenys'!BE28</f>
        <v>0</v>
      </c>
      <c r="AF30" s="273">
        <f>'Visi duomenys'!BF28</f>
        <v>0</v>
      </c>
      <c r="AG30" s="273">
        <f>'Visi duomenys'!BG28</f>
        <v>0</v>
      </c>
      <c r="AH30" s="304"/>
      <c r="AI30" s="305"/>
    </row>
    <row r="31" spans="1:35" s="274" customFormat="1" ht="16.5" customHeight="1" x14ac:dyDescent="0.25">
      <c r="A31" s="292" t="str">
        <f>'Visi duomenys'!A29</f>
        <v>1.2.1.1.5</v>
      </c>
      <c r="B31" s="237" t="str">
        <f>'Visi duomenys'!B29</f>
        <v>R085511-120000-1143</v>
      </c>
      <c r="C31" s="237" t="str">
        <f>'Visi duomenys'!D29</f>
        <v>Tauragės miesto gatvių rekonstrukcija (Žemaitės, Smėlynų g. ir Smėlynų skg.)</v>
      </c>
      <c r="D31" s="271" t="str">
        <f>('Visi duomenys'!J29&amp;" "&amp;'Visi duomenys'!K29&amp;" "&amp;'Visi duomenys'!L29)</f>
        <v xml:space="preserve">ITI  </v>
      </c>
      <c r="E31" s="272" t="str">
        <f>'Visi duomenys'!C29</f>
        <v>06.2.1-TID-R-511-71-0001</v>
      </c>
      <c r="F31" s="287" t="str">
        <f>'Visi duomenys'!AP29</f>
        <v>P.B.214</v>
      </c>
      <c r="G31" s="273" t="str">
        <f>'Visi duomenys'!AQ29</f>
        <v>Bendras rekonstruotų arba atnaujintų kelių ilgis (km)</v>
      </c>
      <c r="H31" s="273">
        <f>'Visi duomenys'!AR29</f>
        <v>1.65</v>
      </c>
      <c r="I31" s="304"/>
      <c r="J31" s="305"/>
      <c r="K31" s="287" t="str">
        <f>'Visi duomenys'!AS29</f>
        <v>P.S.342</v>
      </c>
      <c r="L31" s="273" t="str">
        <f>'Visi duomenys'!AT29</f>
        <v>Įdiegtos saugų eismą gerinančios ir aplinkosaugos priemonės</v>
      </c>
      <c r="M31" s="273">
        <f>'Visi duomenys'!AU29</f>
        <v>2</v>
      </c>
      <c r="N31" s="304"/>
      <c r="O31" s="305"/>
      <c r="P31" s="287">
        <f>'Visi duomenys'!AV29</f>
        <v>0</v>
      </c>
      <c r="Q31" s="273">
        <f>'Visi duomenys'!AW29</f>
        <v>0</v>
      </c>
      <c r="R31" s="273">
        <f>'Visi duomenys'!AX29</f>
        <v>0</v>
      </c>
      <c r="S31" s="304"/>
      <c r="T31" s="305"/>
      <c r="U31" s="299">
        <f>'Visi duomenys'!AY29</f>
        <v>0</v>
      </c>
      <c r="V31" s="250">
        <f>'Visi duomenys'!AZ29</f>
        <v>0</v>
      </c>
      <c r="W31" s="250">
        <f>'Visi duomenys'!BA29</f>
        <v>0</v>
      </c>
      <c r="X31" s="304"/>
      <c r="Y31" s="305"/>
      <c r="Z31" s="299">
        <f>'Visi duomenys'!BB29</f>
        <v>0</v>
      </c>
      <c r="AA31" s="250">
        <f>'Visi duomenys'!BC29</f>
        <v>0</v>
      </c>
      <c r="AB31" s="250">
        <f>'Visi duomenys'!BD29</f>
        <v>0</v>
      </c>
      <c r="AC31" s="250"/>
      <c r="AD31" s="298"/>
      <c r="AE31" s="287">
        <f>'Visi duomenys'!BE29</f>
        <v>0</v>
      </c>
      <c r="AF31" s="273">
        <f>'Visi duomenys'!BF29</f>
        <v>0</v>
      </c>
      <c r="AG31" s="273">
        <f>'Visi duomenys'!BG29</f>
        <v>0</v>
      </c>
      <c r="AH31" s="304"/>
      <c r="AI31" s="305"/>
    </row>
    <row r="32" spans="1:35" s="274" customFormat="1" ht="16.5" customHeight="1" x14ac:dyDescent="0.25">
      <c r="A32" s="291" t="str">
        <f>'Visi duomenys'!A32</f>
        <v>1.2.1.2</v>
      </c>
      <c r="B32" s="236" t="str">
        <f>'Visi duomenys'!B32</f>
        <v/>
      </c>
      <c r="C32" s="236" t="str">
        <f>'Visi duomenys'!D32</f>
        <v>Priemonė: Darnaus judumo priemonių diegimas</v>
      </c>
      <c r="D32" s="275" t="str">
        <f>('Visi duomenys'!J32&amp;" "&amp;'Visi duomenys'!K32&amp;" "&amp;'Visi duomenys'!L32)</f>
        <v xml:space="preserve">  </v>
      </c>
      <c r="E32" s="276">
        <f>'Visi duomenys'!C32</f>
        <v>0</v>
      </c>
      <c r="F32" s="288">
        <f>'Visi duomenys'!AP32</f>
        <v>0</v>
      </c>
      <c r="G32" s="277">
        <f>'Visi duomenys'!AQ32</f>
        <v>0</v>
      </c>
      <c r="H32" s="277">
        <f>'Visi duomenys'!AR32</f>
        <v>0</v>
      </c>
      <c r="I32" s="302"/>
      <c r="J32" s="303"/>
      <c r="K32" s="288">
        <f>'Visi duomenys'!AS32</f>
        <v>0</v>
      </c>
      <c r="L32" s="277">
        <f>'Visi duomenys'!AT32</f>
        <v>0</v>
      </c>
      <c r="M32" s="277">
        <f>'Visi duomenys'!AU32</f>
        <v>0</v>
      </c>
      <c r="N32" s="302"/>
      <c r="O32" s="303"/>
      <c r="P32" s="288">
        <f>'Visi duomenys'!AV32</f>
        <v>0</v>
      </c>
      <c r="Q32" s="277">
        <f>'Visi duomenys'!AW32</f>
        <v>0</v>
      </c>
      <c r="R32" s="277">
        <f>'Visi duomenys'!AX32</f>
        <v>0</v>
      </c>
      <c r="S32" s="302"/>
      <c r="T32" s="303"/>
      <c r="U32" s="300">
        <f>'Visi duomenys'!AY32</f>
        <v>0</v>
      </c>
      <c r="V32" s="301">
        <f>'Visi duomenys'!AZ32</f>
        <v>0</v>
      </c>
      <c r="W32" s="301">
        <f>'Visi duomenys'!BA32</f>
        <v>0</v>
      </c>
      <c r="X32" s="302"/>
      <c r="Y32" s="303"/>
      <c r="Z32" s="300">
        <f>'Visi duomenys'!BB32</f>
        <v>0</v>
      </c>
      <c r="AA32" s="301">
        <f>'Visi duomenys'!BC32</f>
        <v>0</v>
      </c>
      <c r="AB32" s="301">
        <f>'Visi duomenys'!BD32</f>
        <v>0</v>
      </c>
      <c r="AC32" s="301"/>
      <c r="AD32" s="297"/>
      <c r="AE32" s="288">
        <f>'Visi duomenys'!BE32</f>
        <v>0</v>
      </c>
      <c r="AF32" s="277">
        <f>'Visi duomenys'!BF32</f>
        <v>0</v>
      </c>
      <c r="AG32" s="277">
        <f>'Visi duomenys'!BG32</f>
        <v>0</v>
      </c>
      <c r="AH32" s="302"/>
      <c r="AI32" s="303"/>
    </row>
    <row r="33" spans="1:35" s="274" customFormat="1" ht="16.5" customHeight="1" x14ac:dyDescent="0.25">
      <c r="A33" s="292" t="str">
        <f>'Visi duomenys'!A33</f>
        <v>1.2.1.2.1</v>
      </c>
      <c r="B33" s="237" t="str">
        <f>'Visi duomenys'!B33</f>
        <v>R085514-190000-1145</v>
      </c>
      <c r="C33" s="237" t="str">
        <f>'Visi duomenys'!D33</f>
        <v>Darnaus judumo priemonių diegimas Tauragės mieste</v>
      </c>
      <c r="D33" s="271" t="str">
        <f>('Visi duomenys'!J33&amp;" "&amp;'Visi duomenys'!K33&amp;" "&amp;'Visi duomenys'!L33)</f>
        <v xml:space="preserve">ITI  </v>
      </c>
      <c r="E33" s="272" t="str">
        <f>'Visi duomenys'!C33</f>
        <v>04.5.1-TID-R-514-71-0002</v>
      </c>
      <c r="F33" s="287" t="str">
        <f>'Visi duomenys'!AP33</f>
        <v>P.S.323</v>
      </c>
      <c r="G33" s="273" t="str">
        <f>'Visi duomenys'!AQ33</f>
        <v>Įgyvendintos darnaus judumo priemonės (vnt.)</v>
      </c>
      <c r="H33" s="273">
        <f>'Visi duomenys'!AR33</f>
        <v>1</v>
      </c>
      <c r="I33" s="304"/>
      <c r="J33" s="305"/>
      <c r="K33" s="287" t="str">
        <f>'Visi duomenys'!AS33</f>
        <v>P.S.324</v>
      </c>
      <c r="L33" s="273" t="str">
        <f>'Visi duomenys'!AT33</f>
        <v>Įdiegtos intelektinės transporto sistemos</v>
      </c>
      <c r="M33" s="273">
        <f>'Visi duomenys'!AU33</f>
        <v>1</v>
      </c>
      <c r="N33" s="304"/>
      <c r="O33" s="305"/>
      <c r="P33" s="287">
        <f>'Visi duomenys'!AV33</f>
        <v>0</v>
      </c>
      <c r="Q33" s="273">
        <f>'Visi duomenys'!AW33</f>
        <v>0</v>
      </c>
      <c r="R33" s="273">
        <f>'Visi duomenys'!AX33</f>
        <v>0</v>
      </c>
      <c r="S33" s="304"/>
      <c r="T33" s="305"/>
      <c r="U33" s="299">
        <f>'Visi duomenys'!AY33</f>
        <v>0</v>
      </c>
      <c r="V33" s="250">
        <f>'Visi duomenys'!AZ33</f>
        <v>0</v>
      </c>
      <c r="W33" s="250">
        <f>'Visi duomenys'!BA33</f>
        <v>0</v>
      </c>
      <c r="X33" s="304"/>
      <c r="Y33" s="305"/>
      <c r="Z33" s="299">
        <f>'Visi duomenys'!BB33</f>
        <v>0</v>
      </c>
      <c r="AA33" s="250">
        <f>'Visi duomenys'!BC33</f>
        <v>0</v>
      </c>
      <c r="AB33" s="250">
        <f>'Visi duomenys'!BD33</f>
        <v>0</v>
      </c>
      <c r="AC33" s="250"/>
      <c r="AD33" s="298"/>
      <c r="AE33" s="287">
        <f>'Visi duomenys'!BE33</f>
        <v>0</v>
      </c>
      <c r="AF33" s="273">
        <f>'Visi duomenys'!BF33</f>
        <v>0</v>
      </c>
      <c r="AG33" s="273">
        <f>'Visi duomenys'!BG33</f>
        <v>0</v>
      </c>
      <c r="AH33" s="304"/>
      <c r="AI33" s="305"/>
    </row>
    <row r="34" spans="1:35" s="274" customFormat="1" ht="16.5" customHeight="1" x14ac:dyDescent="0.25">
      <c r="A34" s="292" t="str">
        <f>'Visi duomenys'!A34</f>
        <v>1.2.1.2.2</v>
      </c>
      <c r="B34" s="237" t="str">
        <f>'Visi duomenys'!B34</f>
        <v>R085513-500000-1146</v>
      </c>
      <c r="C34" s="237" t="str">
        <f>'Visi duomenys'!D34</f>
        <v>Darnaus judumo Tauragės mieste plano rengimas</v>
      </c>
      <c r="D34" s="271" t="str">
        <f>('Visi duomenys'!J34&amp;" "&amp;'Visi duomenys'!K34&amp;" "&amp;'Visi duomenys'!L34)</f>
        <v xml:space="preserve">ITI  </v>
      </c>
      <c r="E34" s="272" t="str">
        <f>'Visi duomenys'!C34</f>
        <v>04.5.1-TID-V-513-01-0004</v>
      </c>
      <c r="F34" s="287" t="str">
        <f>'Visi duomenys'!AP34</f>
        <v>P.N.507</v>
      </c>
      <c r="G34" s="273" t="str">
        <f>'Visi duomenys'!AQ34</f>
        <v>Parengti darnaus judumo mieste planai</v>
      </c>
      <c r="H34" s="273">
        <f>'Visi duomenys'!AR34</f>
        <v>1</v>
      </c>
      <c r="I34" s="304"/>
      <c r="J34" s="305"/>
      <c r="K34" s="287">
        <f>'Visi duomenys'!AS34</f>
        <v>0</v>
      </c>
      <c r="L34" s="273">
        <f>'Visi duomenys'!AT34</f>
        <v>0</v>
      </c>
      <c r="M34" s="273">
        <f>'Visi duomenys'!AU34</f>
        <v>0</v>
      </c>
      <c r="N34" s="304"/>
      <c r="O34" s="305"/>
      <c r="P34" s="287">
        <f>'Visi duomenys'!AV34</f>
        <v>0</v>
      </c>
      <c r="Q34" s="273">
        <f>'Visi duomenys'!AW34</f>
        <v>0</v>
      </c>
      <c r="R34" s="273">
        <f>'Visi duomenys'!AX34</f>
        <v>0</v>
      </c>
      <c r="S34" s="304"/>
      <c r="T34" s="305"/>
      <c r="U34" s="299">
        <f>'Visi duomenys'!AY34</f>
        <v>0</v>
      </c>
      <c r="V34" s="250">
        <f>'Visi duomenys'!AZ34</f>
        <v>0</v>
      </c>
      <c r="W34" s="250">
        <f>'Visi duomenys'!BA34</f>
        <v>0</v>
      </c>
      <c r="X34" s="304"/>
      <c r="Y34" s="305"/>
      <c r="Z34" s="299">
        <f>'Visi duomenys'!BB34</f>
        <v>0</v>
      </c>
      <c r="AA34" s="250">
        <f>'Visi duomenys'!BC34</f>
        <v>0</v>
      </c>
      <c r="AB34" s="250">
        <f>'Visi duomenys'!BD34</f>
        <v>0</v>
      </c>
      <c r="AC34" s="250"/>
      <c r="AD34" s="298"/>
      <c r="AE34" s="287">
        <f>'Visi duomenys'!BE34</f>
        <v>0</v>
      </c>
      <c r="AF34" s="273">
        <f>'Visi duomenys'!BF34</f>
        <v>0</v>
      </c>
      <c r="AG34" s="273">
        <f>'Visi duomenys'!BG34</f>
        <v>0</v>
      </c>
      <c r="AH34" s="304"/>
      <c r="AI34" s="305"/>
    </row>
    <row r="35" spans="1:35" s="274" customFormat="1" ht="16.5" customHeight="1" x14ac:dyDescent="0.25">
      <c r="A35" s="291" t="str">
        <f>'Visi duomenys'!A35</f>
        <v>1.2.1.3</v>
      </c>
      <c r="B35" s="236" t="str">
        <f>'Visi duomenys'!B35</f>
        <v/>
      </c>
      <c r="C35" s="236" t="str">
        <f>'Visi duomenys'!D35</f>
        <v>Priemonė: Pėsčiųjų ir dviračių takų rekonstrukcija ir plėtra</v>
      </c>
      <c r="D35" s="275" t="str">
        <f>('Visi duomenys'!J35&amp;" "&amp;'Visi duomenys'!K35&amp;" "&amp;'Visi duomenys'!L35)</f>
        <v xml:space="preserve">  </v>
      </c>
      <c r="E35" s="276">
        <f>'Visi duomenys'!C35</f>
        <v>0</v>
      </c>
      <c r="F35" s="288">
        <f>'Visi duomenys'!AP35</f>
        <v>0</v>
      </c>
      <c r="G35" s="277">
        <f>'Visi duomenys'!AQ35</f>
        <v>0</v>
      </c>
      <c r="H35" s="277">
        <f>'Visi duomenys'!AR35</f>
        <v>0</v>
      </c>
      <c r="I35" s="302"/>
      <c r="J35" s="303"/>
      <c r="K35" s="288">
        <f>'Visi duomenys'!AS35</f>
        <v>0</v>
      </c>
      <c r="L35" s="277">
        <f>'Visi duomenys'!AT35</f>
        <v>0</v>
      </c>
      <c r="M35" s="277">
        <f>'Visi duomenys'!AU35</f>
        <v>0</v>
      </c>
      <c r="N35" s="302"/>
      <c r="O35" s="303"/>
      <c r="P35" s="288">
        <f>'Visi duomenys'!AV35</f>
        <v>0</v>
      </c>
      <c r="Q35" s="277">
        <f>'Visi duomenys'!AW35</f>
        <v>0</v>
      </c>
      <c r="R35" s="277">
        <f>'Visi duomenys'!AX35</f>
        <v>0</v>
      </c>
      <c r="S35" s="302"/>
      <c r="T35" s="303"/>
      <c r="U35" s="300">
        <f>'Visi duomenys'!AY35</f>
        <v>0</v>
      </c>
      <c r="V35" s="301">
        <f>'Visi duomenys'!AZ35</f>
        <v>0</v>
      </c>
      <c r="W35" s="301">
        <f>'Visi duomenys'!BA35</f>
        <v>0</v>
      </c>
      <c r="X35" s="302"/>
      <c r="Y35" s="303"/>
      <c r="Z35" s="300">
        <f>'Visi duomenys'!BB35</f>
        <v>0</v>
      </c>
      <c r="AA35" s="301">
        <f>'Visi duomenys'!BC35</f>
        <v>0</v>
      </c>
      <c r="AB35" s="301">
        <f>'Visi duomenys'!BD35</f>
        <v>0</v>
      </c>
      <c r="AC35" s="301"/>
      <c r="AD35" s="297"/>
      <c r="AE35" s="288">
        <f>'Visi duomenys'!BE35</f>
        <v>0</v>
      </c>
      <c r="AF35" s="277">
        <f>'Visi duomenys'!BF35</f>
        <v>0</v>
      </c>
      <c r="AG35" s="277">
        <f>'Visi duomenys'!BG35</f>
        <v>0</v>
      </c>
      <c r="AH35" s="302"/>
      <c r="AI35" s="303"/>
    </row>
    <row r="36" spans="1:35" s="274" customFormat="1" ht="16.5" customHeight="1" x14ac:dyDescent="0.25">
      <c r="A36" s="292" t="str">
        <f>'Visi duomenys'!A36</f>
        <v>1.2.1.3.1</v>
      </c>
      <c r="B36" s="237" t="str">
        <f>'Visi duomenys'!B36</f>
        <v>R085516-190000-1148</v>
      </c>
      <c r="C36" s="237" t="str">
        <f>'Visi duomenys'!D36</f>
        <v>Pėsčiųjų tako Vytauto Didžiojo gatvėje  Šilalės m. rekonstrukcija</v>
      </c>
      <c r="D36" s="271" t="str">
        <f>('Visi duomenys'!J36&amp;" "&amp;'Visi duomenys'!K36&amp;" "&amp;'Visi duomenys'!L36)</f>
        <v xml:space="preserve">  </v>
      </c>
      <c r="E36" s="272" t="str">
        <f>'Visi duomenys'!C36</f>
        <v>04.5.1-TID-R-516-71-0003</v>
      </c>
      <c r="F36" s="287" t="str">
        <f>'Visi duomenys'!AP36</f>
        <v>P.S.322</v>
      </c>
      <c r="G36" s="273" t="str">
        <f>'Visi duomenys'!AQ36</f>
        <v>Rekonstruotų dviračių ir / ar pėsčiųjų takų ir / ar trasų ilgis (km)</v>
      </c>
      <c r="H36" s="273">
        <f>'Visi duomenys'!AR36</f>
        <v>1</v>
      </c>
      <c r="I36" s="304"/>
      <c r="J36" s="305"/>
      <c r="K36" s="287">
        <f>'Visi duomenys'!AS36</f>
        <v>0</v>
      </c>
      <c r="L36" s="273">
        <f>'Visi duomenys'!AT36</f>
        <v>0</v>
      </c>
      <c r="M36" s="273">
        <f>'Visi duomenys'!AU36</f>
        <v>0</v>
      </c>
      <c r="N36" s="304"/>
      <c r="O36" s="305"/>
      <c r="P36" s="287">
        <f>'Visi duomenys'!AV36</f>
        <v>0</v>
      </c>
      <c r="Q36" s="273">
        <f>'Visi duomenys'!AW36</f>
        <v>0</v>
      </c>
      <c r="R36" s="273">
        <f>'Visi duomenys'!AX36</f>
        <v>0</v>
      </c>
      <c r="S36" s="304"/>
      <c r="T36" s="305"/>
      <c r="U36" s="299">
        <f>'Visi duomenys'!AY36</f>
        <v>0</v>
      </c>
      <c r="V36" s="250">
        <f>'Visi duomenys'!AZ36</f>
        <v>0</v>
      </c>
      <c r="W36" s="250">
        <f>'Visi duomenys'!BA36</f>
        <v>0</v>
      </c>
      <c r="X36" s="304"/>
      <c r="Y36" s="305"/>
      <c r="Z36" s="299">
        <f>'Visi duomenys'!BB36</f>
        <v>0</v>
      </c>
      <c r="AA36" s="250">
        <f>'Visi duomenys'!BC36</f>
        <v>0</v>
      </c>
      <c r="AB36" s="250">
        <f>'Visi duomenys'!BD36</f>
        <v>0</v>
      </c>
      <c r="AC36" s="250"/>
      <c r="AD36" s="298"/>
      <c r="AE36" s="287">
        <f>'Visi duomenys'!BE36</f>
        <v>0</v>
      </c>
      <c r="AF36" s="273">
        <f>'Visi duomenys'!BF36</f>
        <v>0</v>
      </c>
      <c r="AG36" s="273">
        <f>'Visi duomenys'!BG36</f>
        <v>0</v>
      </c>
      <c r="AH36" s="304"/>
      <c r="AI36" s="305"/>
    </row>
    <row r="37" spans="1:35" s="274" customFormat="1" ht="16.5" customHeight="1" x14ac:dyDescent="0.25">
      <c r="A37" s="292" t="str">
        <f>'Visi duomenys'!A37</f>
        <v>1.2.1.3.2</v>
      </c>
      <c r="B37" s="237" t="str">
        <f>'Visi duomenys'!B37</f>
        <v>R085516-190000-1149</v>
      </c>
      <c r="C37" s="237" t="str">
        <f>'Visi duomenys'!D37</f>
        <v>Pėsčiųjų ir dviračių takų įrengimas prie Jankaus gatvės Pagėgiuose</v>
      </c>
      <c r="D37" s="271" t="str">
        <f>('Visi duomenys'!J37&amp;" "&amp;'Visi duomenys'!K37&amp;" "&amp;'Visi duomenys'!L37)</f>
        <v xml:space="preserve">ITI  </v>
      </c>
      <c r="E37" s="272" t="str">
        <f>'Visi duomenys'!C37</f>
        <v>04.5.1-TID-R-516-71-0002</v>
      </c>
      <c r="F37" s="287" t="str">
        <f>'Visi duomenys'!AP37</f>
        <v>P.S.321</v>
      </c>
      <c r="G37" s="273" t="str">
        <f>'Visi duomenys'!AQ37</f>
        <v>Įrengtų naujų dviračių ir / ar pėsčiųjų takų ir / ar trasų ilgis (km)</v>
      </c>
      <c r="H37" s="273">
        <f>'Visi duomenys'!AR37</f>
        <v>0.51</v>
      </c>
      <c r="I37" s="304"/>
      <c r="J37" s="305"/>
      <c r="K37" s="287">
        <f>'Visi duomenys'!AS37</f>
        <v>0</v>
      </c>
      <c r="L37" s="273">
        <f>'Visi duomenys'!AT37</f>
        <v>0</v>
      </c>
      <c r="M37" s="273">
        <f>'Visi duomenys'!AU37</f>
        <v>0</v>
      </c>
      <c r="N37" s="304"/>
      <c r="O37" s="305"/>
      <c r="P37" s="287">
        <f>'Visi duomenys'!AV37</f>
        <v>0</v>
      </c>
      <c r="Q37" s="273">
        <f>'Visi duomenys'!AW37</f>
        <v>0</v>
      </c>
      <c r="R37" s="273">
        <f>'Visi duomenys'!AX37</f>
        <v>0</v>
      </c>
      <c r="S37" s="304"/>
      <c r="T37" s="305"/>
      <c r="U37" s="299">
        <f>'Visi duomenys'!AY37</f>
        <v>0</v>
      </c>
      <c r="V37" s="250">
        <f>'Visi duomenys'!AZ37</f>
        <v>0</v>
      </c>
      <c r="W37" s="250">
        <f>'Visi duomenys'!BA37</f>
        <v>0</v>
      </c>
      <c r="X37" s="304"/>
      <c r="Y37" s="305"/>
      <c r="Z37" s="299">
        <f>'Visi duomenys'!BB37</f>
        <v>0</v>
      </c>
      <c r="AA37" s="250">
        <f>'Visi duomenys'!BC37</f>
        <v>0</v>
      </c>
      <c r="AB37" s="250">
        <f>'Visi duomenys'!BD37</f>
        <v>0</v>
      </c>
      <c r="AC37" s="250"/>
      <c r="AD37" s="298"/>
      <c r="AE37" s="287">
        <f>'Visi duomenys'!BE37</f>
        <v>0</v>
      </c>
      <c r="AF37" s="273">
        <f>'Visi duomenys'!BF37</f>
        <v>0</v>
      </c>
      <c r="AG37" s="273">
        <f>'Visi duomenys'!BG37</f>
        <v>0</v>
      </c>
      <c r="AH37" s="304"/>
      <c r="AI37" s="305"/>
    </row>
    <row r="38" spans="1:35" s="274" customFormat="1" ht="16.5" customHeight="1" x14ac:dyDescent="0.25">
      <c r="A38" s="292" t="str">
        <f>'Visi duomenys'!A38</f>
        <v>1.2.1.3.3</v>
      </c>
      <c r="B38" s="237" t="str">
        <f>'Visi duomenys'!B38</f>
        <v>R085516-190000-1150</v>
      </c>
      <c r="C38" s="237" t="str">
        <f>'Visi duomenys'!D38</f>
        <v>Pėsčiųjų ir dviračių tako įrengimas Jurbarko miesto Barkūnų gatvėje</v>
      </c>
      <c r="D38" s="271" t="str">
        <f>('Visi duomenys'!J38&amp;" "&amp;'Visi duomenys'!K38&amp;" "&amp;'Visi duomenys'!L38)</f>
        <v xml:space="preserve">ITI  </v>
      </c>
      <c r="E38" s="272" t="str">
        <f>'Visi duomenys'!C38</f>
        <v>04.5.1-TID-R-516-71-0004</v>
      </c>
      <c r="F38" s="287" t="str">
        <f>'Visi duomenys'!AP38</f>
        <v>P.S.321</v>
      </c>
      <c r="G38" s="273" t="str">
        <f>'Visi duomenys'!AQ38</f>
        <v>Įrengtų naujų dviračių ir / ar pėsčiųjų takų ir / ar trasų ilgis (km)</v>
      </c>
      <c r="H38" s="273">
        <f>'Visi duomenys'!AR38</f>
        <v>0.6</v>
      </c>
      <c r="I38" s="304"/>
      <c r="J38" s="305"/>
      <c r="K38" s="287">
        <f>'Visi duomenys'!AS38</f>
        <v>0</v>
      </c>
      <c r="L38" s="273">
        <f>'Visi duomenys'!AT38</f>
        <v>0</v>
      </c>
      <c r="M38" s="273">
        <f>'Visi duomenys'!AU38</f>
        <v>0</v>
      </c>
      <c r="N38" s="304"/>
      <c r="O38" s="305"/>
      <c r="P38" s="287">
        <f>'Visi duomenys'!AV38</f>
        <v>0</v>
      </c>
      <c r="Q38" s="273">
        <f>'Visi duomenys'!AW38</f>
        <v>0</v>
      </c>
      <c r="R38" s="273">
        <f>'Visi duomenys'!AX38</f>
        <v>0</v>
      </c>
      <c r="S38" s="304"/>
      <c r="T38" s="305"/>
      <c r="U38" s="299">
        <f>'Visi duomenys'!AY38</f>
        <v>0</v>
      </c>
      <c r="V38" s="250">
        <f>'Visi duomenys'!AZ38</f>
        <v>0</v>
      </c>
      <c r="W38" s="250">
        <f>'Visi duomenys'!BA38</f>
        <v>0</v>
      </c>
      <c r="X38" s="304"/>
      <c r="Y38" s="305"/>
      <c r="Z38" s="299">
        <f>'Visi duomenys'!BB38</f>
        <v>0</v>
      </c>
      <c r="AA38" s="250">
        <f>'Visi duomenys'!BC38</f>
        <v>0</v>
      </c>
      <c r="AB38" s="250">
        <f>'Visi duomenys'!BD38</f>
        <v>0</v>
      </c>
      <c r="AC38" s="250"/>
      <c r="AD38" s="298"/>
      <c r="AE38" s="287">
        <f>'Visi duomenys'!BE38</f>
        <v>0</v>
      </c>
      <c r="AF38" s="273">
        <f>'Visi duomenys'!BF38</f>
        <v>0</v>
      </c>
      <c r="AG38" s="273">
        <f>'Visi duomenys'!BG38</f>
        <v>0</v>
      </c>
      <c r="AH38" s="304"/>
      <c r="AI38" s="305"/>
    </row>
    <row r="39" spans="1:35" s="274" customFormat="1" ht="16.5" customHeight="1" x14ac:dyDescent="0.25">
      <c r="A39" s="292" t="str">
        <f>'Visi duomenys'!A39</f>
        <v>1.2.1.3.4</v>
      </c>
      <c r="B39" s="237" t="str">
        <f>'Visi duomenys'!B39</f>
        <v>R085516-190000-1151</v>
      </c>
      <c r="C39" s="237" t="str">
        <f>'Visi duomenys'!D39</f>
        <v>Pėsčiųjų ir dviračių tako įrengimas iki Norkaičių gyvenvietės</v>
      </c>
      <c r="D39" s="271" t="str">
        <f>('Visi duomenys'!J39&amp;" "&amp;'Visi duomenys'!K39&amp;" "&amp;'Visi duomenys'!L39)</f>
        <v xml:space="preserve">  </v>
      </c>
      <c r="E39" s="272" t="str">
        <f>'Visi duomenys'!C39</f>
        <v>04.5.1-TID-R-516-71-0001</v>
      </c>
      <c r="F39" s="287" t="str">
        <f>'Visi duomenys'!AP39</f>
        <v>P.S.321</v>
      </c>
      <c r="G39" s="273" t="str">
        <f>'Visi duomenys'!AQ39</f>
        <v>Įrengtų naujų dviračių ir / ar pėsčiųjų takų ir / ar trasų ilgis (km)</v>
      </c>
      <c r="H39" s="273">
        <f>'Visi duomenys'!AR39</f>
        <v>1</v>
      </c>
      <c r="I39" s="304"/>
      <c r="J39" s="305"/>
      <c r="K39" s="287">
        <f>'Visi duomenys'!AS39</f>
        <v>0</v>
      </c>
      <c r="L39" s="273">
        <f>'Visi duomenys'!AT39</f>
        <v>0</v>
      </c>
      <c r="M39" s="273">
        <f>'Visi duomenys'!AU39</f>
        <v>0</v>
      </c>
      <c r="N39" s="304"/>
      <c r="O39" s="305"/>
      <c r="P39" s="287">
        <f>'Visi duomenys'!AV39</f>
        <v>0</v>
      </c>
      <c r="Q39" s="273">
        <f>'Visi duomenys'!AW39</f>
        <v>0</v>
      </c>
      <c r="R39" s="273">
        <f>'Visi duomenys'!AX39</f>
        <v>0</v>
      </c>
      <c r="S39" s="304"/>
      <c r="T39" s="305"/>
      <c r="U39" s="299">
        <f>'Visi duomenys'!AY39</f>
        <v>0</v>
      </c>
      <c r="V39" s="250">
        <f>'Visi duomenys'!AZ39</f>
        <v>0</v>
      </c>
      <c r="W39" s="250">
        <f>'Visi duomenys'!BA39</f>
        <v>0</v>
      </c>
      <c r="X39" s="304"/>
      <c r="Y39" s="305"/>
      <c r="Z39" s="299">
        <f>'Visi duomenys'!BB39</f>
        <v>0</v>
      </c>
      <c r="AA39" s="250">
        <f>'Visi duomenys'!BC39</f>
        <v>0</v>
      </c>
      <c r="AB39" s="250">
        <f>'Visi duomenys'!BD39</f>
        <v>0</v>
      </c>
      <c r="AC39" s="250"/>
      <c r="AD39" s="298"/>
      <c r="AE39" s="287">
        <f>'Visi duomenys'!BE39</f>
        <v>0</v>
      </c>
      <c r="AF39" s="273">
        <f>'Visi duomenys'!BF39</f>
        <v>0</v>
      </c>
      <c r="AG39" s="273">
        <f>'Visi duomenys'!BG39</f>
        <v>0</v>
      </c>
      <c r="AH39" s="304"/>
      <c r="AI39" s="305"/>
    </row>
    <row r="40" spans="1:35" s="274" customFormat="1" ht="16.5" customHeight="1" x14ac:dyDescent="0.25">
      <c r="A40" s="291" t="str">
        <f>'Visi duomenys'!A40</f>
        <v>1.2.1.4</v>
      </c>
      <c r="B40" s="236" t="str">
        <f>'Visi duomenys'!B40</f>
        <v/>
      </c>
      <c r="C40" s="236" t="str">
        <f>'Visi duomenys'!D40</f>
        <v>Priemonė: Vietinio susisiekimo viešojo transporto priemonių parko atnaujinimas</v>
      </c>
      <c r="D40" s="275" t="str">
        <f>('Visi duomenys'!J40&amp;" "&amp;'Visi duomenys'!K40&amp;" "&amp;'Visi duomenys'!L40)</f>
        <v xml:space="preserve">  </v>
      </c>
      <c r="E40" s="276">
        <f>'Visi duomenys'!C40</f>
        <v>0</v>
      </c>
      <c r="F40" s="288">
        <f>'Visi duomenys'!AP40</f>
        <v>0</v>
      </c>
      <c r="G40" s="277">
        <f>'Visi duomenys'!AQ40</f>
        <v>0</v>
      </c>
      <c r="H40" s="277">
        <f>'Visi duomenys'!AR40</f>
        <v>0</v>
      </c>
      <c r="I40" s="302"/>
      <c r="J40" s="303"/>
      <c r="K40" s="288">
        <f>'Visi duomenys'!AS40</f>
        <v>0</v>
      </c>
      <c r="L40" s="277">
        <f>'Visi duomenys'!AT40</f>
        <v>0</v>
      </c>
      <c r="M40" s="277">
        <f>'Visi duomenys'!AU40</f>
        <v>0</v>
      </c>
      <c r="N40" s="302"/>
      <c r="O40" s="303"/>
      <c r="P40" s="288">
        <f>'Visi duomenys'!AV40</f>
        <v>0</v>
      </c>
      <c r="Q40" s="277">
        <f>'Visi duomenys'!AW40</f>
        <v>0</v>
      </c>
      <c r="R40" s="277">
        <f>'Visi duomenys'!AX40</f>
        <v>0</v>
      </c>
      <c r="S40" s="302"/>
      <c r="T40" s="303"/>
      <c r="U40" s="300">
        <f>'Visi duomenys'!AY40</f>
        <v>0</v>
      </c>
      <c r="V40" s="301">
        <f>'Visi duomenys'!AZ40</f>
        <v>0</v>
      </c>
      <c r="W40" s="301">
        <f>'Visi duomenys'!BA40</f>
        <v>0</v>
      </c>
      <c r="X40" s="302"/>
      <c r="Y40" s="303"/>
      <c r="Z40" s="300">
        <f>'Visi duomenys'!BB40</f>
        <v>0</v>
      </c>
      <c r="AA40" s="301">
        <f>'Visi duomenys'!BC40</f>
        <v>0</v>
      </c>
      <c r="AB40" s="301">
        <f>'Visi duomenys'!BD40</f>
        <v>0</v>
      </c>
      <c r="AC40" s="301"/>
      <c r="AD40" s="297"/>
      <c r="AE40" s="288">
        <f>'Visi duomenys'!BE40</f>
        <v>0</v>
      </c>
      <c r="AF40" s="277">
        <f>'Visi duomenys'!BF40</f>
        <v>0</v>
      </c>
      <c r="AG40" s="277">
        <f>'Visi duomenys'!BG40</f>
        <v>0</v>
      </c>
      <c r="AH40" s="302"/>
      <c r="AI40" s="303"/>
    </row>
    <row r="41" spans="1:35" s="274" customFormat="1" ht="16.5" customHeight="1" x14ac:dyDescent="0.25">
      <c r="A41" s="292" t="str">
        <f>'Visi duomenys'!A41</f>
        <v>1.2.1.4.1</v>
      </c>
      <c r="B41" s="237" t="str">
        <f>'Visi duomenys'!B41</f>
        <v>R085518-100000-1153</v>
      </c>
      <c r="C41" s="237" t="str">
        <f>'Visi duomenys'!D41</f>
        <v>Tauragės miesto viešojo susisiekimo parko transporto priemonių atnaujinimas</v>
      </c>
      <c r="D41" s="271" t="str">
        <f>('Visi duomenys'!J41&amp;" "&amp;'Visi duomenys'!K41&amp;" "&amp;'Visi duomenys'!L41)</f>
        <v xml:space="preserve">ITI  </v>
      </c>
      <c r="E41" s="272" t="str">
        <f>'Visi duomenys'!C41</f>
        <v>04.5.1-TID-R-518-71-0001</v>
      </c>
      <c r="F41" s="287" t="str">
        <f>'Visi duomenys'!AP41</f>
        <v>P.S.325</v>
      </c>
      <c r="G41" s="273" t="str">
        <f>'Visi duomenys'!AQ41</f>
        <v>Įsigytos naujos ekologiškos viešojo transporto priemonės</v>
      </c>
      <c r="H41" s="273">
        <f>'Visi duomenys'!AR41</f>
        <v>5</v>
      </c>
      <c r="I41" s="304"/>
      <c r="J41" s="305"/>
      <c r="K41" s="287">
        <f>'Visi duomenys'!AS41</f>
        <v>0</v>
      </c>
      <c r="L41" s="273">
        <f>'Visi duomenys'!AT41</f>
        <v>0</v>
      </c>
      <c r="M41" s="273">
        <f>'Visi duomenys'!AU41</f>
        <v>0</v>
      </c>
      <c r="N41" s="304"/>
      <c r="O41" s="305"/>
      <c r="P41" s="287">
        <f>'Visi duomenys'!AV41</f>
        <v>0</v>
      </c>
      <c r="Q41" s="273">
        <f>'Visi duomenys'!AW41</f>
        <v>0</v>
      </c>
      <c r="R41" s="273">
        <f>'Visi duomenys'!AX41</f>
        <v>0</v>
      </c>
      <c r="S41" s="304"/>
      <c r="T41" s="305"/>
      <c r="U41" s="299">
        <f>'Visi duomenys'!AY41</f>
        <v>0</v>
      </c>
      <c r="V41" s="250">
        <f>'Visi duomenys'!AZ41</f>
        <v>0</v>
      </c>
      <c r="W41" s="250">
        <f>'Visi duomenys'!BA41</f>
        <v>0</v>
      </c>
      <c r="X41" s="304"/>
      <c r="Y41" s="305"/>
      <c r="Z41" s="299">
        <f>'Visi duomenys'!BB41</f>
        <v>0</v>
      </c>
      <c r="AA41" s="250">
        <f>'Visi duomenys'!BC41</f>
        <v>0</v>
      </c>
      <c r="AB41" s="250">
        <f>'Visi duomenys'!BD41</f>
        <v>0</v>
      </c>
      <c r="AC41" s="250"/>
      <c r="AD41" s="298"/>
      <c r="AE41" s="287">
        <f>'Visi duomenys'!BE41</f>
        <v>0</v>
      </c>
      <c r="AF41" s="273">
        <f>'Visi duomenys'!BF41</f>
        <v>0</v>
      </c>
      <c r="AG41" s="273">
        <f>'Visi duomenys'!BG41</f>
        <v>0</v>
      </c>
      <c r="AH41" s="304"/>
      <c r="AI41" s="305"/>
    </row>
    <row r="42" spans="1:35" s="274" customFormat="1" ht="16.5" customHeight="1" x14ac:dyDescent="0.25">
      <c r="A42" s="291" t="str">
        <f>'Visi duomenys'!A42</f>
        <v>1.2.2.</v>
      </c>
      <c r="B42" s="236" t="str">
        <f>'Visi duomenys'!B42</f>
        <v/>
      </c>
      <c r="C42" s="236" t="str">
        <f>'Visi duomenys'!D42</f>
        <v>Uždavinys. Modernizuoti kultūros įstaigų fizinę ir informacinę infrastruktūrą, kultūros paslaugoms pritaikyti  kultūros paveldo objektus ir netradicines erdves,  didinti paslaugų prieinamumą.</v>
      </c>
      <c r="D42" s="275" t="str">
        <f>('Visi duomenys'!J42&amp;" "&amp;'Visi duomenys'!K42&amp;" "&amp;'Visi duomenys'!L42)</f>
        <v xml:space="preserve">  </v>
      </c>
      <c r="E42" s="276">
        <f>'Visi duomenys'!C42</f>
        <v>0</v>
      </c>
      <c r="F42" s="288">
        <f>'Visi duomenys'!AP42</f>
        <v>0</v>
      </c>
      <c r="G42" s="277">
        <f>'Visi duomenys'!AQ42</f>
        <v>0</v>
      </c>
      <c r="H42" s="277">
        <f>'Visi duomenys'!AR42</f>
        <v>0</v>
      </c>
      <c r="I42" s="302"/>
      <c r="J42" s="303"/>
      <c r="K42" s="288">
        <f>'Visi duomenys'!AS42</f>
        <v>0</v>
      </c>
      <c r="L42" s="277">
        <f>'Visi duomenys'!AT42</f>
        <v>0</v>
      </c>
      <c r="M42" s="277">
        <f>'Visi duomenys'!AU42</f>
        <v>0</v>
      </c>
      <c r="N42" s="302"/>
      <c r="O42" s="303"/>
      <c r="P42" s="288">
        <f>'Visi duomenys'!AV42</f>
        <v>0</v>
      </c>
      <c r="Q42" s="277">
        <f>'Visi duomenys'!AW42</f>
        <v>0</v>
      </c>
      <c r="R42" s="277">
        <f>'Visi duomenys'!AX42</f>
        <v>0</v>
      </c>
      <c r="S42" s="302"/>
      <c r="T42" s="303"/>
      <c r="U42" s="300">
        <f>'Visi duomenys'!AY42</f>
        <v>0</v>
      </c>
      <c r="V42" s="301">
        <f>'Visi duomenys'!AZ42</f>
        <v>0</v>
      </c>
      <c r="W42" s="301">
        <f>'Visi duomenys'!BA42</f>
        <v>0</v>
      </c>
      <c r="X42" s="302"/>
      <c r="Y42" s="303"/>
      <c r="Z42" s="300">
        <f>'Visi duomenys'!BB42</f>
        <v>0</v>
      </c>
      <c r="AA42" s="301">
        <f>'Visi duomenys'!BC42</f>
        <v>0</v>
      </c>
      <c r="AB42" s="301">
        <f>'Visi duomenys'!BD42</f>
        <v>0</v>
      </c>
      <c r="AC42" s="301"/>
      <c r="AD42" s="297"/>
      <c r="AE42" s="288">
        <f>'Visi duomenys'!BE42</f>
        <v>0</v>
      </c>
      <c r="AF42" s="277">
        <f>'Visi duomenys'!BF42</f>
        <v>0</v>
      </c>
      <c r="AG42" s="277">
        <f>'Visi duomenys'!BG42</f>
        <v>0</v>
      </c>
      <c r="AH42" s="302"/>
      <c r="AI42" s="303"/>
    </row>
    <row r="43" spans="1:35" s="274" customFormat="1" ht="16.5" customHeight="1" x14ac:dyDescent="0.25">
      <c r="A43" s="291" t="str">
        <f>'Visi duomenys'!A43</f>
        <v>1.2.2.1</v>
      </c>
      <c r="B43" s="236" t="str">
        <f>'Visi duomenys'!B43</f>
        <v/>
      </c>
      <c r="C43" s="236" t="str">
        <f>'Visi duomenys'!D43</f>
        <v>Priemonė: Modernizuoti savivaldybių kultūros infrastruktūrą</v>
      </c>
      <c r="D43" s="275" t="str">
        <f>('Visi duomenys'!J43&amp;" "&amp;'Visi duomenys'!K43&amp;" "&amp;'Visi duomenys'!L43)</f>
        <v xml:space="preserve">  </v>
      </c>
      <c r="E43" s="276">
        <f>'Visi duomenys'!C43</f>
        <v>0</v>
      </c>
      <c r="F43" s="288">
        <f>'Visi duomenys'!AP43</f>
        <v>0</v>
      </c>
      <c r="G43" s="277">
        <f>'Visi duomenys'!AQ43</f>
        <v>0</v>
      </c>
      <c r="H43" s="277">
        <f>'Visi duomenys'!AR43</f>
        <v>0</v>
      </c>
      <c r="I43" s="302"/>
      <c r="J43" s="303"/>
      <c r="K43" s="288">
        <f>'Visi duomenys'!AS43</f>
        <v>0</v>
      </c>
      <c r="L43" s="277">
        <f>'Visi duomenys'!AT43</f>
        <v>0</v>
      </c>
      <c r="M43" s="277">
        <f>'Visi duomenys'!AU43</f>
        <v>0</v>
      </c>
      <c r="N43" s="302"/>
      <c r="O43" s="303"/>
      <c r="P43" s="288">
        <f>'Visi duomenys'!AV43</f>
        <v>0</v>
      </c>
      <c r="Q43" s="277">
        <f>'Visi duomenys'!AW43</f>
        <v>0</v>
      </c>
      <c r="R43" s="277">
        <f>'Visi duomenys'!AX43</f>
        <v>0</v>
      </c>
      <c r="S43" s="302"/>
      <c r="T43" s="303"/>
      <c r="U43" s="300">
        <f>'Visi duomenys'!AY43</f>
        <v>0</v>
      </c>
      <c r="V43" s="301">
        <f>'Visi duomenys'!AZ43</f>
        <v>0</v>
      </c>
      <c r="W43" s="301">
        <f>'Visi duomenys'!BA43</f>
        <v>0</v>
      </c>
      <c r="X43" s="302"/>
      <c r="Y43" s="303"/>
      <c r="Z43" s="300">
        <f>'Visi duomenys'!BB43</f>
        <v>0</v>
      </c>
      <c r="AA43" s="301">
        <f>'Visi duomenys'!BC43</f>
        <v>0</v>
      </c>
      <c r="AB43" s="301">
        <f>'Visi duomenys'!BD43</f>
        <v>0</v>
      </c>
      <c r="AC43" s="301"/>
      <c r="AD43" s="297"/>
      <c r="AE43" s="288">
        <f>'Visi duomenys'!BE43</f>
        <v>0</v>
      </c>
      <c r="AF43" s="277">
        <f>'Visi duomenys'!BF43</f>
        <v>0</v>
      </c>
      <c r="AG43" s="277">
        <f>'Visi duomenys'!BG43</f>
        <v>0</v>
      </c>
      <c r="AH43" s="302"/>
      <c r="AI43" s="303"/>
    </row>
    <row r="44" spans="1:35" s="274" customFormat="1" ht="16.5" customHeight="1" x14ac:dyDescent="0.25">
      <c r="A44" s="292" t="str">
        <f>'Visi duomenys'!A44</f>
        <v>1.2.2.1.1</v>
      </c>
      <c r="B44" s="237" t="str">
        <f>'Visi duomenys'!B44</f>
        <v>R083305-330000-1156</v>
      </c>
      <c r="C44" s="237" t="str">
        <f>'Visi duomenys'!D44</f>
        <v>Tauragės krašto muziejaus modernizavimas</v>
      </c>
      <c r="D44" s="271" t="str">
        <f>('Visi duomenys'!J44&amp;" "&amp;'Visi duomenys'!K44&amp;" "&amp;'Visi duomenys'!L44)</f>
        <v xml:space="preserve">ITI  </v>
      </c>
      <c r="E44" s="272" t="str">
        <f>'Visi duomenys'!C44</f>
        <v>07.1.1-CPVA-R-305-71-0002</v>
      </c>
      <c r="F44" s="287" t="str">
        <f>'Visi duomenys'!AP44</f>
        <v>P.N.304</v>
      </c>
      <c r="G44" s="273" t="str">
        <f>'Visi duomenys'!AQ44</f>
        <v>Modernizuoti kultūros infrastruktūros objektai (vnt.)</v>
      </c>
      <c r="H44" s="273">
        <f>'Visi duomenys'!AR44</f>
        <v>1</v>
      </c>
      <c r="I44" s="304"/>
      <c r="J44" s="305"/>
      <c r="K44" s="287">
        <f>'Visi duomenys'!AS44</f>
        <v>0</v>
      </c>
      <c r="L44" s="273">
        <f>'Visi duomenys'!AT44</f>
        <v>0</v>
      </c>
      <c r="M44" s="273">
        <f>'Visi duomenys'!AU44</f>
        <v>0</v>
      </c>
      <c r="N44" s="304"/>
      <c r="O44" s="305"/>
      <c r="P44" s="287">
        <f>'Visi duomenys'!AV44</f>
        <v>0</v>
      </c>
      <c r="Q44" s="273">
        <f>'Visi duomenys'!AW44</f>
        <v>0</v>
      </c>
      <c r="R44" s="273">
        <f>'Visi duomenys'!AX44</f>
        <v>0</v>
      </c>
      <c r="S44" s="304"/>
      <c r="T44" s="305"/>
      <c r="U44" s="299">
        <f>'Visi duomenys'!AY44</f>
        <v>0</v>
      </c>
      <c r="V44" s="250">
        <f>'Visi duomenys'!AZ44</f>
        <v>0</v>
      </c>
      <c r="W44" s="250">
        <f>'Visi duomenys'!BA44</f>
        <v>0</v>
      </c>
      <c r="X44" s="304"/>
      <c r="Y44" s="305"/>
      <c r="Z44" s="299">
        <f>'Visi duomenys'!BB44</f>
        <v>0</v>
      </c>
      <c r="AA44" s="250">
        <f>'Visi duomenys'!BC44</f>
        <v>0</v>
      </c>
      <c r="AB44" s="250">
        <f>'Visi duomenys'!BD44</f>
        <v>0</v>
      </c>
      <c r="AC44" s="250"/>
      <c r="AD44" s="298"/>
      <c r="AE44" s="287">
        <f>'Visi duomenys'!BE44</f>
        <v>0</v>
      </c>
      <c r="AF44" s="273">
        <f>'Visi duomenys'!BF44</f>
        <v>0</v>
      </c>
      <c r="AG44" s="273">
        <f>'Visi duomenys'!BG44</f>
        <v>0</v>
      </c>
      <c r="AH44" s="304"/>
      <c r="AI44" s="305"/>
    </row>
    <row r="45" spans="1:35" s="274" customFormat="1" ht="16.5" customHeight="1" x14ac:dyDescent="0.25">
      <c r="A45" s="292" t="str">
        <f>'Visi duomenys'!A45</f>
        <v>1.2.2.1.2</v>
      </c>
      <c r="B45" s="237" t="str">
        <f>'Visi duomenys'!B45</f>
        <v>R083305-330000-1157</v>
      </c>
      <c r="C45" s="237" t="str">
        <f>'Visi duomenys'!D45</f>
        <v>Jurbarko kultūros centro modernizavimas</v>
      </c>
      <c r="D45" s="271" t="str">
        <f>('Visi duomenys'!J45&amp;" "&amp;'Visi duomenys'!K45&amp;" "&amp;'Visi duomenys'!L45)</f>
        <v xml:space="preserve">ITI  </v>
      </c>
      <c r="E45" s="272" t="str">
        <f>'Visi duomenys'!C45</f>
        <v>07.1.1-CPVA-R-305-71-0001</v>
      </c>
      <c r="F45" s="287" t="str">
        <f>'Visi duomenys'!AP45</f>
        <v>P.N.304</v>
      </c>
      <c r="G45" s="273" t="str">
        <f>'Visi duomenys'!AQ45</f>
        <v>Modernizuoti kultūros infrastruktūros objektai (vnt.)</v>
      </c>
      <c r="H45" s="273">
        <f>'Visi duomenys'!AR45</f>
        <v>1</v>
      </c>
      <c r="I45" s="304"/>
      <c r="J45" s="305"/>
      <c r="K45" s="287">
        <f>'Visi duomenys'!AS45</f>
        <v>0</v>
      </c>
      <c r="L45" s="273">
        <f>'Visi duomenys'!AT45</f>
        <v>0</v>
      </c>
      <c r="M45" s="273">
        <f>'Visi duomenys'!AU45</f>
        <v>0</v>
      </c>
      <c r="N45" s="304"/>
      <c r="O45" s="305"/>
      <c r="P45" s="287">
        <f>'Visi duomenys'!AV45</f>
        <v>0</v>
      </c>
      <c r="Q45" s="273">
        <f>'Visi duomenys'!AW45</f>
        <v>0</v>
      </c>
      <c r="R45" s="273">
        <f>'Visi duomenys'!AX45</f>
        <v>0</v>
      </c>
      <c r="S45" s="304"/>
      <c r="T45" s="305"/>
      <c r="U45" s="299">
        <f>'Visi duomenys'!AY45</f>
        <v>0</v>
      </c>
      <c r="V45" s="250">
        <f>'Visi duomenys'!AZ45</f>
        <v>0</v>
      </c>
      <c r="W45" s="250">
        <f>'Visi duomenys'!BA45</f>
        <v>0</v>
      </c>
      <c r="X45" s="304"/>
      <c r="Y45" s="305"/>
      <c r="Z45" s="299">
        <f>'Visi duomenys'!BB45</f>
        <v>0</v>
      </c>
      <c r="AA45" s="250">
        <f>'Visi duomenys'!BC45</f>
        <v>0</v>
      </c>
      <c r="AB45" s="250">
        <f>'Visi duomenys'!BD45</f>
        <v>0</v>
      </c>
      <c r="AC45" s="250"/>
      <c r="AD45" s="298"/>
      <c r="AE45" s="287">
        <f>'Visi duomenys'!BE45</f>
        <v>0</v>
      </c>
      <c r="AF45" s="273">
        <f>'Visi duomenys'!BF45</f>
        <v>0</v>
      </c>
      <c r="AG45" s="273">
        <f>'Visi duomenys'!BG45</f>
        <v>0</v>
      </c>
      <c r="AH45" s="304"/>
      <c r="AI45" s="305"/>
    </row>
    <row r="46" spans="1:35" s="274" customFormat="1" ht="16.5" customHeight="1" x14ac:dyDescent="0.25">
      <c r="A46" s="291" t="str">
        <f>'Visi duomenys'!A46</f>
        <v>1.2.2.2</v>
      </c>
      <c r="B46" s="236" t="str">
        <f>'Visi duomenys'!B46</f>
        <v/>
      </c>
      <c r="C46" s="236" t="str">
        <f>'Visi duomenys'!D46</f>
        <v>Priemonė: Aktualizuoti savivaldybių kultūros paveldo objektus</v>
      </c>
      <c r="D46" s="275" t="str">
        <f>('Visi duomenys'!J46&amp;" "&amp;'Visi duomenys'!K46&amp;" "&amp;'Visi duomenys'!L46)</f>
        <v xml:space="preserve">  </v>
      </c>
      <c r="E46" s="276">
        <f>'Visi duomenys'!C46</f>
        <v>0</v>
      </c>
      <c r="F46" s="288">
        <f>'Visi duomenys'!AP46</f>
        <v>0</v>
      </c>
      <c r="G46" s="277">
        <f>'Visi duomenys'!AQ46</f>
        <v>0</v>
      </c>
      <c r="H46" s="277">
        <f>'Visi duomenys'!AR46</f>
        <v>0</v>
      </c>
      <c r="I46" s="302"/>
      <c r="J46" s="303"/>
      <c r="K46" s="288">
        <f>'Visi duomenys'!AS46</f>
        <v>0</v>
      </c>
      <c r="L46" s="277">
        <f>'Visi duomenys'!AT46</f>
        <v>0</v>
      </c>
      <c r="M46" s="277">
        <f>'Visi duomenys'!AU46</f>
        <v>0</v>
      </c>
      <c r="N46" s="302"/>
      <c r="O46" s="303"/>
      <c r="P46" s="288">
        <f>'Visi duomenys'!AV46</f>
        <v>0</v>
      </c>
      <c r="Q46" s="277">
        <f>'Visi duomenys'!AW46</f>
        <v>0</v>
      </c>
      <c r="R46" s="277">
        <f>'Visi duomenys'!AX46</f>
        <v>0</v>
      </c>
      <c r="S46" s="302"/>
      <c r="T46" s="303"/>
      <c r="U46" s="300">
        <f>'Visi duomenys'!AY46</f>
        <v>0</v>
      </c>
      <c r="V46" s="301">
        <f>'Visi duomenys'!AZ46</f>
        <v>0</v>
      </c>
      <c r="W46" s="301">
        <f>'Visi duomenys'!BA46</f>
        <v>0</v>
      </c>
      <c r="X46" s="302"/>
      <c r="Y46" s="303"/>
      <c r="Z46" s="300">
        <f>'Visi duomenys'!BB46</f>
        <v>0</v>
      </c>
      <c r="AA46" s="301">
        <f>'Visi duomenys'!BC46</f>
        <v>0</v>
      </c>
      <c r="AB46" s="301">
        <f>'Visi duomenys'!BD46</f>
        <v>0</v>
      </c>
      <c r="AC46" s="301"/>
      <c r="AD46" s="297"/>
      <c r="AE46" s="288">
        <f>'Visi duomenys'!BE46</f>
        <v>0</v>
      </c>
      <c r="AF46" s="277">
        <f>'Visi duomenys'!BF46</f>
        <v>0</v>
      </c>
      <c r="AG46" s="277">
        <f>'Visi duomenys'!BG46</f>
        <v>0</v>
      </c>
      <c r="AH46" s="302"/>
      <c r="AI46" s="303"/>
    </row>
    <row r="47" spans="1:35" s="274" customFormat="1" ht="16.5" customHeight="1" x14ac:dyDescent="0.25">
      <c r="A47" s="292" t="str">
        <f>'Visi duomenys'!A47</f>
        <v>1.2.2.2.1</v>
      </c>
      <c r="B47" s="237" t="str">
        <f>'Visi duomenys'!B47</f>
        <v>R083302-440000-1159</v>
      </c>
      <c r="C47" s="237" t="str">
        <f>'Visi duomenys'!D47</f>
        <v>Tauragės pilies rūsio kultūros paveldo savybių išsaugojimas ir pritaikymas bendruomeniniams poreikiams</v>
      </c>
      <c r="D47" s="271" t="str">
        <f>('Visi duomenys'!J47&amp;" "&amp;'Visi duomenys'!K47&amp;" "&amp;'Visi duomenys'!L47)</f>
        <v xml:space="preserve">ITI  </v>
      </c>
      <c r="E47" s="272" t="str">
        <f>'Visi duomenys'!C47</f>
        <v>05.4.1-CPVA-R-302-71-0001</v>
      </c>
      <c r="F47" s="287" t="str">
        <f>'Visi duomenys'!AP47</f>
        <v>P.S.335</v>
      </c>
      <c r="G47" s="273" t="str">
        <f>'Visi duomenys'!AQ47</f>
        <v>Sutvarkyti, įrengti ir pritaikyti lankymui gamtos ir kultūros paveldo objektai ir teritorijos (vnt.)</v>
      </c>
      <c r="H47" s="273">
        <f>'Visi duomenys'!AR47</f>
        <v>1</v>
      </c>
      <c r="I47" s="304"/>
      <c r="J47" s="305"/>
      <c r="K47" s="287" t="str">
        <f>'Visi duomenys'!AS47</f>
        <v>P.B.209</v>
      </c>
      <c r="L47" s="273" t="str">
        <f>'Visi duomenys'!AT47</f>
        <v>Numatomo apsilankymų remiamuose kultūros ir gamtos paveldo objektuose bei turistų traukos vietose skaičiaus padidėjimas  (apsilankymai per metus)</v>
      </c>
      <c r="M47" s="273">
        <f>'Visi duomenys'!AU47</f>
        <v>7600</v>
      </c>
      <c r="N47" s="304"/>
      <c r="O47" s="305"/>
      <c r="P47" s="287">
        <f>'Visi duomenys'!AV47</f>
        <v>0</v>
      </c>
      <c r="Q47" s="273">
        <f>'Visi duomenys'!AW47</f>
        <v>0</v>
      </c>
      <c r="R47" s="273">
        <f>'Visi duomenys'!AX47</f>
        <v>0</v>
      </c>
      <c r="S47" s="304"/>
      <c r="T47" s="305"/>
      <c r="U47" s="299">
        <f>'Visi duomenys'!AY47</f>
        <v>0</v>
      </c>
      <c r="V47" s="250">
        <f>'Visi duomenys'!AZ47</f>
        <v>0</v>
      </c>
      <c r="W47" s="250">
        <f>'Visi duomenys'!BA47</f>
        <v>0</v>
      </c>
      <c r="X47" s="304"/>
      <c r="Y47" s="305"/>
      <c r="Z47" s="299">
        <f>'Visi duomenys'!BB47</f>
        <v>0</v>
      </c>
      <c r="AA47" s="250">
        <f>'Visi duomenys'!BC47</f>
        <v>0</v>
      </c>
      <c r="AB47" s="250">
        <f>'Visi duomenys'!BD47</f>
        <v>0</v>
      </c>
      <c r="AC47" s="250"/>
      <c r="AD47" s="298"/>
      <c r="AE47" s="287">
        <f>'Visi duomenys'!BE47</f>
        <v>0</v>
      </c>
      <c r="AF47" s="273">
        <f>'Visi duomenys'!BF47</f>
        <v>0</v>
      </c>
      <c r="AG47" s="273">
        <f>'Visi duomenys'!BG47</f>
        <v>0</v>
      </c>
      <c r="AH47" s="304"/>
      <c r="AI47" s="305"/>
    </row>
    <row r="48" spans="1:35" s="274" customFormat="1" ht="16.5" customHeight="1" x14ac:dyDescent="0.25">
      <c r="A48" s="292" t="str">
        <f>'Visi duomenys'!A48</f>
        <v>1.2.2.2.2</v>
      </c>
      <c r="B48" s="237" t="str">
        <f>'Visi duomenys'!B48</f>
        <v>R083302-440000-1160</v>
      </c>
      <c r="C48" s="237" t="str">
        <f>'Visi duomenys'!D48</f>
        <v>Požerės Kristaus Atsimainymo bažnyčios komplekso aktualizavimas vietos bendruomenės poreikiams</v>
      </c>
      <c r="D48" s="271" t="str">
        <f>('Visi duomenys'!J48&amp;" "&amp;'Visi duomenys'!K48&amp;" "&amp;'Visi duomenys'!L48)</f>
        <v xml:space="preserve">  </v>
      </c>
      <c r="E48" s="272" t="str">
        <f>'Visi duomenys'!C48</f>
        <v>05.4.1-CPVA-R-302-71-0004</v>
      </c>
      <c r="F48" s="287" t="str">
        <f>'Visi duomenys'!AP48</f>
        <v>P.S.335</v>
      </c>
      <c r="G48" s="273" t="str">
        <f>'Visi duomenys'!AQ48</f>
        <v>Sutvarkyti, įrengti ir pritaikyti lankymui gamtos ir kultūros paveldo objektai ir teritorijos (vnt.)</v>
      </c>
      <c r="H48" s="273">
        <f>'Visi duomenys'!AR48</f>
        <v>1</v>
      </c>
      <c r="I48" s="304"/>
      <c r="J48" s="305"/>
      <c r="K48" s="287" t="str">
        <f>'Visi duomenys'!AS48</f>
        <v>P.B.209</v>
      </c>
      <c r="L48" s="273" t="str">
        <f>'Visi duomenys'!AT48</f>
        <v>Numatomo apsilankymų remiamuose kultūros ir gamtos paveldo objektuose bei turistų traukos vietose skaičiaus padidėjimas  (apsilankymai per metus)</v>
      </c>
      <c r="M48" s="273">
        <f>'Visi duomenys'!AU48</f>
        <v>150</v>
      </c>
      <c r="N48" s="304"/>
      <c r="O48" s="305"/>
      <c r="P48" s="287">
        <f>'Visi duomenys'!AV48</f>
        <v>0</v>
      </c>
      <c r="Q48" s="273">
        <f>'Visi duomenys'!AW48</f>
        <v>0</v>
      </c>
      <c r="R48" s="273">
        <f>'Visi duomenys'!AX48</f>
        <v>0</v>
      </c>
      <c r="S48" s="304"/>
      <c r="T48" s="305"/>
      <c r="U48" s="299">
        <f>'Visi duomenys'!AY48</f>
        <v>0</v>
      </c>
      <c r="V48" s="250">
        <f>'Visi duomenys'!AZ48</f>
        <v>0</v>
      </c>
      <c r="W48" s="250">
        <f>'Visi duomenys'!BA48</f>
        <v>0</v>
      </c>
      <c r="X48" s="304"/>
      <c r="Y48" s="305"/>
      <c r="Z48" s="299">
        <f>'Visi duomenys'!BB48</f>
        <v>0</v>
      </c>
      <c r="AA48" s="250">
        <f>'Visi duomenys'!BC48</f>
        <v>0</v>
      </c>
      <c r="AB48" s="250">
        <f>'Visi duomenys'!BD48</f>
        <v>0</v>
      </c>
      <c r="AC48" s="250"/>
      <c r="AD48" s="298"/>
      <c r="AE48" s="287">
        <f>'Visi duomenys'!BE48</f>
        <v>0</v>
      </c>
      <c r="AF48" s="273">
        <f>'Visi duomenys'!BF48</f>
        <v>0</v>
      </c>
      <c r="AG48" s="273">
        <f>'Visi duomenys'!BG48</f>
        <v>0</v>
      </c>
      <c r="AH48" s="304"/>
      <c r="AI48" s="305"/>
    </row>
    <row r="49" spans="1:35" s="274" customFormat="1" ht="16.5" customHeight="1" x14ac:dyDescent="0.25">
      <c r="A49" s="292" t="str">
        <f>'Visi duomenys'!A49</f>
        <v>1.2.2.2.3</v>
      </c>
      <c r="B49" s="237" t="str">
        <f>'Visi duomenys'!B49</f>
        <v>R083302-440000-1161</v>
      </c>
      <c r="C49" s="237" t="str">
        <f>'Visi duomenys'!D49</f>
        <v>Buvusio Kristijono Donelaičio gimnazijos pastato Vilniaus g. 46, Pagėgiai, aktų salės ir vidaus laiptų paveldosaugos vertingųjų savybių sutvarkymas</v>
      </c>
      <c r="D49" s="271" t="str">
        <f>('Visi duomenys'!J49&amp;" "&amp;'Visi duomenys'!K49&amp;" "&amp;'Visi duomenys'!L49)</f>
        <v xml:space="preserve">ITI  </v>
      </c>
      <c r="E49" s="272" t="str">
        <f>'Visi duomenys'!C49</f>
        <v>05.4.1-CPVA-R-302-71-0003</v>
      </c>
      <c r="F49" s="287" t="str">
        <f>'Visi duomenys'!AP49</f>
        <v>P.S.335</v>
      </c>
      <c r="G49" s="273" t="str">
        <f>'Visi duomenys'!AQ49</f>
        <v>Sutvarkyti, įrengti ir pritaikyti lankymui gamtos ir kultūros paveldo objektai ir teritorijos (vnt.)</v>
      </c>
      <c r="H49" s="273">
        <f>'Visi duomenys'!AR49</f>
        <v>1</v>
      </c>
      <c r="I49" s="304"/>
      <c r="J49" s="305"/>
      <c r="K49" s="287" t="str">
        <f>'Visi duomenys'!AS49</f>
        <v>P.B.209</v>
      </c>
      <c r="L49" s="273" t="str">
        <f>'Visi duomenys'!AT49</f>
        <v>Numatomo apsilankymų remiamuose kultūros ir gamtos paveldo objektuose bei turistų traukos vietose skaičiaus padidėjimas  (apsilankymai per metus)</v>
      </c>
      <c r="M49" s="273">
        <f>'Visi duomenys'!AU49</f>
        <v>100</v>
      </c>
      <c r="N49" s="304"/>
      <c r="O49" s="305"/>
      <c r="P49" s="287">
        <f>'Visi duomenys'!AV49</f>
        <v>0</v>
      </c>
      <c r="Q49" s="273">
        <f>'Visi duomenys'!AW49</f>
        <v>0</v>
      </c>
      <c r="R49" s="273">
        <f>'Visi duomenys'!AX49</f>
        <v>0</v>
      </c>
      <c r="S49" s="304"/>
      <c r="T49" s="305"/>
      <c r="U49" s="299">
        <f>'Visi duomenys'!AY49</f>
        <v>0</v>
      </c>
      <c r="V49" s="250">
        <f>'Visi duomenys'!AZ49</f>
        <v>0</v>
      </c>
      <c r="W49" s="250">
        <f>'Visi duomenys'!BA49</f>
        <v>0</v>
      </c>
      <c r="X49" s="304"/>
      <c r="Y49" s="305"/>
      <c r="Z49" s="299">
        <f>'Visi duomenys'!BB49</f>
        <v>0</v>
      </c>
      <c r="AA49" s="250">
        <f>'Visi duomenys'!BC49</f>
        <v>0</v>
      </c>
      <c r="AB49" s="250">
        <f>'Visi duomenys'!BD49</f>
        <v>0</v>
      </c>
      <c r="AC49" s="250"/>
      <c r="AD49" s="298"/>
      <c r="AE49" s="287">
        <f>'Visi duomenys'!BE49</f>
        <v>0</v>
      </c>
      <c r="AF49" s="273">
        <f>'Visi duomenys'!BF49</f>
        <v>0</v>
      </c>
      <c r="AG49" s="273">
        <f>'Visi duomenys'!BG49</f>
        <v>0</v>
      </c>
      <c r="AH49" s="304"/>
      <c r="AI49" s="305"/>
    </row>
    <row r="50" spans="1:35" s="274" customFormat="1" ht="16.5" customHeight="1" x14ac:dyDescent="0.25">
      <c r="A50" s="292" t="str">
        <f>'Visi duomenys'!A50</f>
        <v>1.2.2.2.4</v>
      </c>
      <c r="B50" s="237" t="str">
        <f>'Visi duomenys'!B50</f>
        <v>R083302-440000-1162</v>
      </c>
      <c r="C50" s="237" t="str">
        <f>'Visi duomenys'!D50</f>
        <v>Mažosios Lietuvos Jurbarko krašto kultūros centro aktualizavimas</v>
      </c>
      <c r="D50" s="271" t="str">
        <f>('Visi duomenys'!J50&amp;" "&amp;'Visi duomenys'!K50&amp;" "&amp;'Visi duomenys'!L50)</f>
        <v xml:space="preserve">  </v>
      </c>
      <c r="E50" s="272" t="str">
        <f>'Visi duomenys'!C50</f>
        <v>05.4.1-CPVA-R-302-71-0005</v>
      </c>
      <c r="F50" s="287" t="str">
        <f>'Visi duomenys'!AP50</f>
        <v>P.S.335</v>
      </c>
      <c r="G50" s="273" t="str">
        <f>'Visi duomenys'!AQ50</f>
        <v>Sutvarkyti, įrengti ir pritaikyti lankymui gamtos ir kultūros paveldo objektai ir teritorijos (vnt.)</v>
      </c>
      <c r="H50" s="273">
        <f>'Visi duomenys'!AR50</f>
        <v>1</v>
      </c>
      <c r="I50" s="304"/>
      <c r="J50" s="305"/>
      <c r="K50" s="287" t="str">
        <f>'Visi duomenys'!AS50</f>
        <v>P.B.209</v>
      </c>
      <c r="L50" s="273" t="str">
        <f>'Visi duomenys'!AT50</f>
        <v>Numatomo apsilankymų remiamuose kultūros ir gamtos paveldo objektuose bei turistų traukos vietose skaičiaus padidėjimas  (apsilankymai per metus)</v>
      </c>
      <c r="M50" s="273">
        <f>'Visi duomenys'!AU50</f>
        <v>1500</v>
      </c>
      <c r="N50" s="304"/>
      <c r="O50" s="305"/>
      <c r="P50" s="287">
        <f>'Visi duomenys'!AV50</f>
        <v>0</v>
      </c>
      <c r="Q50" s="273">
        <f>'Visi duomenys'!AW50</f>
        <v>0</v>
      </c>
      <c r="R50" s="273">
        <f>'Visi duomenys'!AX50</f>
        <v>0</v>
      </c>
      <c r="S50" s="304"/>
      <c r="T50" s="305"/>
      <c r="U50" s="299">
        <f>'Visi duomenys'!AY50</f>
        <v>0</v>
      </c>
      <c r="V50" s="250">
        <f>'Visi duomenys'!AZ50</f>
        <v>0</v>
      </c>
      <c r="W50" s="250">
        <f>'Visi duomenys'!BA50</f>
        <v>0</v>
      </c>
      <c r="X50" s="304"/>
      <c r="Y50" s="305"/>
      <c r="Z50" s="299">
        <f>'Visi duomenys'!BB50</f>
        <v>0</v>
      </c>
      <c r="AA50" s="250">
        <f>'Visi duomenys'!BC50</f>
        <v>0</v>
      </c>
      <c r="AB50" s="250">
        <f>'Visi duomenys'!BD50</f>
        <v>0</v>
      </c>
      <c r="AC50" s="250"/>
      <c r="AD50" s="298"/>
      <c r="AE50" s="287">
        <f>'Visi duomenys'!BE50</f>
        <v>0</v>
      </c>
      <c r="AF50" s="273">
        <f>'Visi duomenys'!BF50</f>
        <v>0</v>
      </c>
      <c r="AG50" s="273">
        <f>'Visi duomenys'!BG50</f>
        <v>0</v>
      </c>
      <c r="AH50" s="304"/>
      <c r="AI50" s="305"/>
    </row>
    <row r="51" spans="1:35" s="274" customFormat="1" ht="16.5" customHeight="1" x14ac:dyDescent="0.25">
      <c r="A51" s="291" t="str">
        <f>'Visi duomenys'!A51</f>
        <v>1.2.3.</v>
      </c>
      <c r="B51" s="236" t="str">
        <f>'Visi duomenys'!B51</f>
        <v/>
      </c>
      <c r="C51" s="236" t="str">
        <f>'Visi duomenys'!D51</f>
        <v xml:space="preserve">Uždavinys. Vykdyti informacines marketingo priemones, skatinančias viešąsias ir privačias investicijas  į rekreacijos ir turizmo sistemos plėtrą, gerinti turizmo įvaizdį ir didinti paslaugų prieinamumą.  </v>
      </c>
      <c r="D51" s="275" t="str">
        <f>('Visi duomenys'!J51&amp;" "&amp;'Visi duomenys'!K51&amp;" "&amp;'Visi duomenys'!L51)</f>
        <v xml:space="preserve">  </v>
      </c>
      <c r="E51" s="276">
        <f>'Visi duomenys'!C51</f>
        <v>0</v>
      </c>
      <c r="F51" s="288">
        <f>'Visi duomenys'!AP51</f>
        <v>0</v>
      </c>
      <c r="G51" s="277">
        <f>'Visi duomenys'!AQ51</f>
        <v>0</v>
      </c>
      <c r="H51" s="277">
        <f>'Visi duomenys'!AR51</f>
        <v>0</v>
      </c>
      <c r="I51" s="302"/>
      <c r="J51" s="303"/>
      <c r="K51" s="288">
        <f>'Visi duomenys'!AS51</f>
        <v>0</v>
      </c>
      <c r="L51" s="277">
        <f>'Visi duomenys'!AT51</f>
        <v>0</v>
      </c>
      <c r="M51" s="277">
        <f>'Visi duomenys'!AU51</f>
        <v>0</v>
      </c>
      <c r="N51" s="302"/>
      <c r="O51" s="303"/>
      <c r="P51" s="288">
        <f>'Visi duomenys'!AV51</f>
        <v>0</v>
      </c>
      <c r="Q51" s="277">
        <f>'Visi duomenys'!AW51</f>
        <v>0</v>
      </c>
      <c r="R51" s="277">
        <f>'Visi duomenys'!AX51</f>
        <v>0</v>
      </c>
      <c r="S51" s="302"/>
      <c r="T51" s="303"/>
      <c r="U51" s="300">
        <f>'Visi duomenys'!AY51</f>
        <v>0</v>
      </c>
      <c r="V51" s="301">
        <f>'Visi duomenys'!AZ51</f>
        <v>0</v>
      </c>
      <c r="W51" s="301">
        <f>'Visi duomenys'!BA51</f>
        <v>0</v>
      </c>
      <c r="X51" s="302"/>
      <c r="Y51" s="303"/>
      <c r="Z51" s="300">
        <f>'Visi duomenys'!BB51</f>
        <v>0</v>
      </c>
      <c r="AA51" s="301">
        <f>'Visi duomenys'!BC51</f>
        <v>0</v>
      </c>
      <c r="AB51" s="301">
        <f>'Visi duomenys'!BD51</f>
        <v>0</v>
      </c>
      <c r="AC51" s="301"/>
      <c r="AD51" s="297"/>
      <c r="AE51" s="288">
        <f>'Visi duomenys'!BE51</f>
        <v>0</v>
      </c>
      <c r="AF51" s="277">
        <f>'Visi duomenys'!BF51</f>
        <v>0</v>
      </c>
      <c r="AG51" s="277">
        <f>'Visi duomenys'!BG51</f>
        <v>0</v>
      </c>
      <c r="AH51" s="302"/>
      <c r="AI51" s="303"/>
    </row>
    <row r="52" spans="1:35" s="274" customFormat="1" ht="16.5" customHeight="1" x14ac:dyDescent="0.25">
      <c r="A52" s="291" t="str">
        <f>'Visi duomenys'!A52</f>
        <v>1.2.3.1</v>
      </c>
      <c r="B52" s="236" t="str">
        <f>'Visi duomenys'!B52</f>
        <v/>
      </c>
      <c r="C52" s="236" t="str">
        <f>'Visi duomenys'!D52</f>
        <v>Priemonė: Savivaldybes jungiančių turizmo trasų ir turizmo maršrutų informacinės infrastruktūros plėtra</v>
      </c>
      <c r="D52" s="275" t="str">
        <f>('Visi duomenys'!J52&amp;" "&amp;'Visi duomenys'!K52&amp;" "&amp;'Visi duomenys'!L52)</f>
        <v xml:space="preserve">  </v>
      </c>
      <c r="E52" s="276">
        <f>'Visi duomenys'!C52</f>
        <v>0</v>
      </c>
      <c r="F52" s="288">
        <f>'Visi duomenys'!AP52</f>
        <v>0</v>
      </c>
      <c r="G52" s="277">
        <f>'Visi duomenys'!AQ52</f>
        <v>0</v>
      </c>
      <c r="H52" s="277">
        <f>'Visi duomenys'!AR52</f>
        <v>0</v>
      </c>
      <c r="I52" s="302"/>
      <c r="J52" s="303"/>
      <c r="K52" s="288">
        <f>'Visi duomenys'!AS52</f>
        <v>0</v>
      </c>
      <c r="L52" s="277">
        <f>'Visi duomenys'!AT52</f>
        <v>0</v>
      </c>
      <c r="M52" s="277">
        <f>'Visi duomenys'!AU52</f>
        <v>0</v>
      </c>
      <c r="N52" s="302"/>
      <c r="O52" s="303"/>
      <c r="P52" s="288">
        <f>'Visi duomenys'!AV52</f>
        <v>0</v>
      </c>
      <c r="Q52" s="277">
        <f>'Visi duomenys'!AW52</f>
        <v>0</v>
      </c>
      <c r="R52" s="277">
        <f>'Visi duomenys'!AX52</f>
        <v>0</v>
      </c>
      <c r="S52" s="302"/>
      <c r="T52" s="303"/>
      <c r="U52" s="300">
        <f>'Visi duomenys'!AY52</f>
        <v>0</v>
      </c>
      <c r="V52" s="301">
        <f>'Visi duomenys'!AZ52</f>
        <v>0</v>
      </c>
      <c r="W52" s="301">
        <f>'Visi duomenys'!BA52</f>
        <v>0</v>
      </c>
      <c r="X52" s="302"/>
      <c r="Y52" s="303"/>
      <c r="Z52" s="300">
        <f>'Visi duomenys'!BB52</f>
        <v>0</v>
      </c>
      <c r="AA52" s="301">
        <f>'Visi duomenys'!BC52</f>
        <v>0</v>
      </c>
      <c r="AB52" s="301">
        <f>'Visi duomenys'!BD52</f>
        <v>0</v>
      </c>
      <c r="AC52" s="301"/>
      <c r="AD52" s="297"/>
      <c r="AE52" s="288">
        <f>'Visi duomenys'!BE52</f>
        <v>0</v>
      </c>
      <c r="AF52" s="277">
        <f>'Visi duomenys'!BF52</f>
        <v>0</v>
      </c>
      <c r="AG52" s="277">
        <f>'Visi duomenys'!BG52</f>
        <v>0</v>
      </c>
      <c r="AH52" s="302"/>
      <c r="AI52" s="303"/>
    </row>
    <row r="53" spans="1:35" s="274" customFormat="1" ht="16.5" customHeight="1" x14ac:dyDescent="0.25">
      <c r="A53" s="292" t="str">
        <f>'Visi duomenys'!A53</f>
        <v>1.2.3.1.1</v>
      </c>
      <c r="B53" s="237" t="str">
        <f>'Visi duomenys'!B53</f>
        <v>R088821-420000-1165</v>
      </c>
      <c r="C53" s="237" t="str">
        <f>'Visi duomenys'!D53</f>
        <v>Savivaldybes jungiančių turizmo trasų ir turizmo maršrutų infrastruktūros plėtra Tauragės regione</v>
      </c>
      <c r="D53" s="271" t="str">
        <f>('Visi duomenys'!J53&amp;" "&amp;'Visi duomenys'!K53&amp;" "&amp;'Visi duomenys'!L53)</f>
        <v xml:space="preserve">  </v>
      </c>
      <c r="E53" s="272" t="str">
        <f>'Visi duomenys'!C53</f>
        <v>05.4.1-LVPA-R-821-71-0001</v>
      </c>
      <c r="F53" s="287" t="str">
        <f>'Visi duomenys'!AP53</f>
        <v>P.N.817</v>
      </c>
      <c r="G53" s="273" t="str">
        <f>'Visi duomenys'!AQ53</f>
        <v>Įrengti ženklinimo infrastruktūros objektai</v>
      </c>
      <c r="H53" s="273">
        <f>'Visi duomenys'!AR53</f>
        <v>80</v>
      </c>
      <c r="I53" s="304"/>
      <c r="J53" s="305"/>
      <c r="K53" s="287">
        <f>'Visi duomenys'!AS53</f>
        <v>0</v>
      </c>
      <c r="L53" s="273">
        <f>'Visi duomenys'!AT53</f>
        <v>0</v>
      </c>
      <c r="M53" s="273">
        <f>'Visi duomenys'!AU53</f>
        <v>0</v>
      </c>
      <c r="N53" s="304"/>
      <c r="O53" s="305"/>
      <c r="P53" s="287">
        <f>'Visi duomenys'!AV53</f>
        <v>0</v>
      </c>
      <c r="Q53" s="273">
        <f>'Visi duomenys'!AW53</f>
        <v>0</v>
      </c>
      <c r="R53" s="273">
        <f>'Visi duomenys'!AX53</f>
        <v>0</v>
      </c>
      <c r="S53" s="304"/>
      <c r="T53" s="305"/>
      <c r="U53" s="299">
        <f>'Visi duomenys'!AY53</f>
        <v>0</v>
      </c>
      <c r="V53" s="250">
        <f>'Visi duomenys'!AZ53</f>
        <v>0</v>
      </c>
      <c r="W53" s="250">
        <f>'Visi duomenys'!BA53</f>
        <v>0</v>
      </c>
      <c r="X53" s="304"/>
      <c r="Y53" s="305"/>
      <c r="Z53" s="299">
        <f>'Visi duomenys'!BB53</f>
        <v>0</v>
      </c>
      <c r="AA53" s="250">
        <f>'Visi duomenys'!BC53</f>
        <v>0</v>
      </c>
      <c r="AB53" s="250">
        <f>'Visi duomenys'!BD53</f>
        <v>0</v>
      </c>
      <c r="AC53" s="250"/>
      <c r="AD53" s="298"/>
      <c r="AE53" s="287">
        <f>'Visi duomenys'!BE53</f>
        <v>0</v>
      </c>
      <c r="AF53" s="273">
        <f>'Visi duomenys'!BF53</f>
        <v>0</v>
      </c>
      <c r="AG53" s="273">
        <f>'Visi duomenys'!BG53</f>
        <v>0</v>
      </c>
      <c r="AH53" s="304"/>
      <c r="AI53" s="305"/>
    </row>
    <row r="54" spans="1:35" s="274" customFormat="1" ht="16.5" customHeight="1" x14ac:dyDescent="0.25">
      <c r="A54" s="291" t="str">
        <f>'Visi duomenys'!A54</f>
        <v>2.</v>
      </c>
      <c r="B54" s="236">
        <f>'Visi duomenys'!B54</f>
        <v>0</v>
      </c>
      <c r="C54" s="236" t="str">
        <f>'Visi duomenys'!D54</f>
        <v>Prioritetas. DARNI, SVEIKA, BESIMOKANTI BENDRUOMENĖ</v>
      </c>
      <c r="D54" s="275" t="str">
        <f>('Visi duomenys'!J54&amp;" "&amp;'Visi duomenys'!K54&amp;" "&amp;'Visi duomenys'!L54)</f>
        <v xml:space="preserve">  </v>
      </c>
      <c r="E54" s="276">
        <f>'Visi duomenys'!C54</f>
        <v>0</v>
      </c>
      <c r="F54" s="288">
        <f>'Visi duomenys'!AP54</f>
        <v>0</v>
      </c>
      <c r="G54" s="277">
        <f>'Visi duomenys'!AQ54</f>
        <v>0</v>
      </c>
      <c r="H54" s="277">
        <f>'Visi duomenys'!AR54</f>
        <v>0</v>
      </c>
      <c r="I54" s="302"/>
      <c r="J54" s="303"/>
      <c r="K54" s="288">
        <f>'Visi duomenys'!AS54</f>
        <v>0</v>
      </c>
      <c r="L54" s="277">
        <f>'Visi duomenys'!AT54</f>
        <v>0</v>
      </c>
      <c r="M54" s="277">
        <f>'Visi duomenys'!AU54</f>
        <v>0</v>
      </c>
      <c r="N54" s="302"/>
      <c r="O54" s="303"/>
      <c r="P54" s="288">
        <f>'Visi duomenys'!AV54</f>
        <v>0</v>
      </c>
      <c r="Q54" s="277">
        <f>'Visi duomenys'!AW54</f>
        <v>0</v>
      </c>
      <c r="R54" s="277">
        <f>'Visi duomenys'!AX54</f>
        <v>0</v>
      </c>
      <c r="S54" s="302"/>
      <c r="T54" s="303"/>
      <c r="U54" s="300">
        <f>'Visi duomenys'!AY54</f>
        <v>0</v>
      </c>
      <c r="V54" s="301">
        <f>'Visi duomenys'!AZ54</f>
        <v>0</v>
      </c>
      <c r="W54" s="301">
        <f>'Visi duomenys'!BA54</f>
        <v>0</v>
      </c>
      <c r="X54" s="302"/>
      <c r="Y54" s="303"/>
      <c r="Z54" s="300">
        <f>'Visi duomenys'!BB54</f>
        <v>0</v>
      </c>
      <c r="AA54" s="301">
        <f>'Visi duomenys'!BC54</f>
        <v>0</v>
      </c>
      <c r="AB54" s="301">
        <f>'Visi duomenys'!BD54</f>
        <v>0</v>
      </c>
      <c r="AC54" s="301"/>
      <c r="AD54" s="297"/>
      <c r="AE54" s="288">
        <f>'Visi duomenys'!BE54</f>
        <v>0</v>
      </c>
      <c r="AF54" s="277">
        <f>'Visi duomenys'!BF54</f>
        <v>0</v>
      </c>
      <c r="AG54" s="277">
        <f>'Visi duomenys'!BG54</f>
        <v>0</v>
      </c>
      <c r="AH54" s="302"/>
      <c r="AI54" s="303"/>
    </row>
    <row r="55" spans="1:35" s="274" customFormat="1" ht="16.5" customHeight="1" x14ac:dyDescent="0.25">
      <c r="A55" s="291" t="str">
        <f>'Visi duomenys'!A55</f>
        <v>2.1.</v>
      </c>
      <c r="B55" s="236" t="str">
        <f>'Visi duomenys'!B55</f>
        <v/>
      </c>
      <c r="C55" s="236" t="str">
        <f>'Visi duomenys'!D55</f>
        <v xml:space="preserve">Tikslas. Gerinti viešųjų sveikatos apsaugos, švietimo ir socialinių paslaugų teikimo kokybę, didinti jų prieinamumą gyventojams. </v>
      </c>
      <c r="D55" s="275" t="str">
        <f>('Visi duomenys'!J55&amp;" "&amp;'Visi duomenys'!K55&amp;" "&amp;'Visi duomenys'!L55)</f>
        <v xml:space="preserve">  </v>
      </c>
      <c r="E55" s="276">
        <f>'Visi duomenys'!C55</f>
        <v>0</v>
      </c>
      <c r="F55" s="288">
        <f>'Visi duomenys'!AP55</f>
        <v>0</v>
      </c>
      <c r="G55" s="277">
        <f>'Visi duomenys'!AQ55</f>
        <v>0</v>
      </c>
      <c r="H55" s="277">
        <f>'Visi duomenys'!AR55</f>
        <v>0</v>
      </c>
      <c r="I55" s="302"/>
      <c r="J55" s="303"/>
      <c r="K55" s="288">
        <f>'Visi duomenys'!AS55</f>
        <v>0</v>
      </c>
      <c r="L55" s="277">
        <f>'Visi duomenys'!AT55</f>
        <v>0</v>
      </c>
      <c r="M55" s="277">
        <f>'Visi duomenys'!AU55</f>
        <v>0</v>
      </c>
      <c r="N55" s="302"/>
      <c r="O55" s="303"/>
      <c r="P55" s="288">
        <f>'Visi duomenys'!AV55</f>
        <v>0</v>
      </c>
      <c r="Q55" s="277">
        <f>'Visi duomenys'!AW55</f>
        <v>0</v>
      </c>
      <c r="R55" s="277">
        <f>'Visi duomenys'!AX55</f>
        <v>0</v>
      </c>
      <c r="S55" s="302"/>
      <c r="T55" s="303"/>
      <c r="U55" s="300">
        <f>'Visi duomenys'!AY55</f>
        <v>0</v>
      </c>
      <c r="V55" s="301">
        <f>'Visi duomenys'!AZ55</f>
        <v>0</v>
      </c>
      <c r="W55" s="301">
        <f>'Visi duomenys'!BA55</f>
        <v>0</v>
      </c>
      <c r="X55" s="302"/>
      <c r="Y55" s="303"/>
      <c r="Z55" s="300">
        <f>'Visi duomenys'!BB55</f>
        <v>0</v>
      </c>
      <c r="AA55" s="301">
        <f>'Visi duomenys'!BC55</f>
        <v>0</v>
      </c>
      <c r="AB55" s="301">
        <f>'Visi duomenys'!BD55</f>
        <v>0</v>
      </c>
      <c r="AC55" s="301"/>
      <c r="AD55" s="297"/>
      <c r="AE55" s="288">
        <f>'Visi duomenys'!BE55</f>
        <v>0</v>
      </c>
      <c r="AF55" s="277">
        <f>'Visi duomenys'!BF55</f>
        <v>0</v>
      </c>
      <c r="AG55" s="277">
        <f>'Visi duomenys'!BG55</f>
        <v>0</v>
      </c>
      <c r="AH55" s="302"/>
      <c r="AI55" s="303"/>
    </row>
    <row r="56" spans="1:35" s="274" customFormat="1" ht="16.5" customHeight="1" x14ac:dyDescent="0.25">
      <c r="A56" s="291" t="str">
        <f>'Visi duomenys'!A56</f>
        <v>2.1.1.</v>
      </c>
      <c r="B56" s="236" t="str">
        <f>'Visi duomenys'!B56</f>
        <v/>
      </c>
      <c r="C56" s="236" t="str">
        <f>'Visi duomenys'!D56</f>
        <v>Uždavinys. Padidinti bendrojo ugdymo, priešmokyklinio ir ikimokyklinio bei neformaliojo švietimo įstaigų tinklo efektyvumą, plėtoti vaikų ir jaunimo ugdymo galimybes ir prieinamumą.</v>
      </c>
      <c r="D56" s="275" t="str">
        <f>('Visi duomenys'!J56&amp;" "&amp;'Visi duomenys'!K56&amp;" "&amp;'Visi duomenys'!L56)</f>
        <v xml:space="preserve">  </v>
      </c>
      <c r="E56" s="276">
        <f>'Visi duomenys'!C56</f>
        <v>0</v>
      </c>
      <c r="F56" s="288">
        <f>'Visi duomenys'!AP56</f>
        <v>0</v>
      </c>
      <c r="G56" s="277">
        <f>'Visi duomenys'!AQ56</f>
        <v>0</v>
      </c>
      <c r="H56" s="277">
        <f>'Visi duomenys'!AR56</f>
        <v>0</v>
      </c>
      <c r="I56" s="302"/>
      <c r="J56" s="303"/>
      <c r="K56" s="288">
        <f>'Visi duomenys'!AS56</f>
        <v>0</v>
      </c>
      <c r="L56" s="277">
        <f>'Visi duomenys'!AT56</f>
        <v>0</v>
      </c>
      <c r="M56" s="277">
        <f>'Visi duomenys'!AU56</f>
        <v>0</v>
      </c>
      <c r="N56" s="302"/>
      <c r="O56" s="303"/>
      <c r="P56" s="288">
        <f>'Visi duomenys'!AV56</f>
        <v>0</v>
      </c>
      <c r="Q56" s="277">
        <f>'Visi duomenys'!AW56</f>
        <v>0</v>
      </c>
      <c r="R56" s="277">
        <f>'Visi duomenys'!AX56</f>
        <v>0</v>
      </c>
      <c r="S56" s="302"/>
      <c r="T56" s="303"/>
      <c r="U56" s="300">
        <f>'Visi duomenys'!AY56</f>
        <v>0</v>
      </c>
      <c r="V56" s="301">
        <f>'Visi duomenys'!AZ56</f>
        <v>0</v>
      </c>
      <c r="W56" s="301">
        <f>'Visi duomenys'!BA56</f>
        <v>0</v>
      </c>
      <c r="X56" s="302"/>
      <c r="Y56" s="303"/>
      <c r="Z56" s="300">
        <f>'Visi duomenys'!BB56</f>
        <v>0</v>
      </c>
      <c r="AA56" s="301">
        <f>'Visi duomenys'!BC56</f>
        <v>0</v>
      </c>
      <c r="AB56" s="301">
        <f>'Visi duomenys'!BD56</f>
        <v>0</v>
      </c>
      <c r="AC56" s="301"/>
      <c r="AD56" s="297"/>
      <c r="AE56" s="288">
        <f>'Visi duomenys'!BE56</f>
        <v>0</v>
      </c>
      <c r="AF56" s="277">
        <f>'Visi duomenys'!BF56</f>
        <v>0</v>
      </c>
      <c r="AG56" s="277">
        <f>'Visi duomenys'!BG56</f>
        <v>0</v>
      </c>
      <c r="AH56" s="302"/>
      <c r="AI56" s="303"/>
    </row>
    <row r="57" spans="1:35" s="274" customFormat="1" ht="16.5" customHeight="1" x14ac:dyDescent="0.25">
      <c r="A57" s="291" t="str">
        <f>'Visi duomenys'!A57</f>
        <v>2.1.1.1</v>
      </c>
      <c r="B57" s="236" t="str">
        <f>'Visi duomenys'!B57</f>
        <v/>
      </c>
      <c r="C57" s="236" t="str">
        <f>'Visi duomenys'!D57</f>
        <v>Priemonė: Mokyklų tinklo efektyvumo didinimas „Modernizuoti bendrojo ugdymo įstaigas ir aprūpinti jas gamtos, technologijų, menų ir kitų mokslų laboratorijų įranga“</v>
      </c>
      <c r="D57" s="275" t="str">
        <f>('Visi duomenys'!J57&amp;" "&amp;'Visi duomenys'!K57&amp;" "&amp;'Visi duomenys'!L57)</f>
        <v xml:space="preserve">  </v>
      </c>
      <c r="E57" s="276">
        <f>'Visi duomenys'!C57</f>
        <v>0</v>
      </c>
      <c r="F57" s="288">
        <f>'Visi duomenys'!AP57</f>
        <v>0</v>
      </c>
      <c r="G57" s="277">
        <f>'Visi duomenys'!AQ57</f>
        <v>0</v>
      </c>
      <c r="H57" s="277">
        <f>'Visi duomenys'!AR57</f>
        <v>0</v>
      </c>
      <c r="I57" s="302"/>
      <c r="J57" s="303"/>
      <c r="K57" s="288">
        <f>'Visi duomenys'!AS57</f>
        <v>0</v>
      </c>
      <c r="L57" s="277">
        <f>'Visi duomenys'!AT57</f>
        <v>0</v>
      </c>
      <c r="M57" s="277">
        <f>'Visi duomenys'!AU57</f>
        <v>0</v>
      </c>
      <c r="N57" s="302"/>
      <c r="O57" s="303"/>
      <c r="P57" s="288">
        <f>'Visi duomenys'!AV57</f>
        <v>0</v>
      </c>
      <c r="Q57" s="277">
        <f>'Visi duomenys'!AW57</f>
        <v>0</v>
      </c>
      <c r="R57" s="277">
        <f>'Visi duomenys'!AX57</f>
        <v>0</v>
      </c>
      <c r="S57" s="302"/>
      <c r="T57" s="303"/>
      <c r="U57" s="300">
        <f>'Visi duomenys'!AY57</f>
        <v>0</v>
      </c>
      <c r="V57" s="301">
        <f>'Visi duomenys'!AZ57</f>
        <v>0</v>
      </c>
      <c r="W57" s="301">
        <f>'Visi duomenys'!BA57</f>
        <v>0</v>
      </c>
      <c r="X57" s="302"/>
      <c r="Y57" s="303"/>
      <c r="Z57" s="300">
        <f>'Visi duomenys'!BB57</f>
        <v>0</v>
      </c>
      <c r="AA57" s="301">
        <f>'Visi duomenys'!BC57</f>
        <v>0</v>
      </c>
      <c r="AB57" s="301">
        <f>'Visi duomenys'!BD57</f>
        <v>0</v>
      </c>
      <c r="AC57" s="301"/>
      <c r="AD57" s="297"/>
      <c r="AE57" s="288">
        <f>'Visi duomenys'!BE57</f>
        <v>0</v>
      </c>
      <c r="AF57" s="277">
        <f>'Visi duomenys'!BF57</f>
        <v>0</v>
      </c>
      <c r="AG57" s="277">
        <f>'Visi duomenys'!BG57</f>
        <v>0</v>
      </c>
      <c r="AH57" s="302"/>
      <c r="AI57" s="303"/>
    </row>
    <row r="58" spans="1:35" s="274" customFormat="1" ht="16.5" customHeight="1" x14ac:dyDescent="0.25">
      <c r="A58" s="292" t="str">
        <f>'Visi duomenys'!A58</f>
        <v>2.1.1.1.1</v>
      </c>
      <c r="B58" s="237" t="str">
        <f>'Visi duomenys'!B58</f>
        <v>R087724-220000-1169</v>
      </c>
      <c r="C58" s="237" t="str">
        <f>'Visi duomenys'!D58</f>
        <v>Šilalės Simono Gaudėšiaus gimnazijos pastato dalies patalpų modernizavimas ir aprūpinimas įranga</v>
      </c>
      <c r="D58" s="271" t="str">
        <f>('Visi duomenys'!J58&amp;" "&amp;'Visi duomenys'!K58&amp;" "&amp;'Visi duomenys'!L58)</f>
        <v xml:space="preserve">  </v>
      </c>
      <c r="E58" s="272" t="str">
        <f>'Visi duomenys'!C58</f>
        <v>09.1.3-CPVA-R-724-71-0003</v>
      </c>
      <c r="F58" s="287" t="str">
        <f>'Visi duomenys'!AP58</f>
        <v>P.B.235</v>
      </c>
      <c r="G58" s="273" t="str">
        <f>'Visi duomenys'!AQ58</f>
        <v>Investicijas gavusios vaikų priežiūros arba švietimo infrastruktūros pajėgumas (skaičius)</v>
      </c>
      <c r="H58" s="273">
        <f>'Visi duomenys'!AR58</f>
        <v>480</v>
      </c>
      <c r="I58" s="304"/>
      <c r="J58" s="305"/>
      <c r="K58" s="287" t="str">
        <f>'Visi duomenys'!AS58</f>
        <v>P.N.722</v>
      </c>
      <c r="L58" s="273" t="str">
        <f>'Visi duomenys'!AT58</f>
        <v>Pagal veiksmų programą ERPF lėšomis atnaujintos bendrojo ugdymo mokyklos (skaičius)</v>
      </c>
      <c r="M58" s="273">
        <f>'Visi duomenys'!AU58</f>
        <v>1</v>
      </c>
      <c r="N58" s="304"/>
      <c r="O58" s="305"/>
      <c r="P58" s="287">
        <f>'Visi duomenys'!AV58</f>
        <v>0</v>
      </c>
      <c r="Q58" s="273">
        <f>'Visi duomenys'!AW58</f>
        <v>0</v>
      </c>
      <c r="R58" s="273">
        <f>'Visi duomenys'!AX58</f>
        <v>0</v>
      </c>
      <c r="S58" s="304"/>
      <c r="T58" s="305"/>
      <c r="U58" s="299">
        <f>'Visi duomenys'!AY58</f>
        <v>0</v>
      </c>
      <c r="V58" s="250">
        <f>'Visi duomenys'!AZ58</f>
        <v>0</v>
      </c>
      <c r="W58" s="250">
        <f>'Visi duomenys'!BA58</f>
        <v>0</v>
      </c>
      <c r="X58" s="304"/>
      <c r="Y58" s="305"/>
      <c r="Z58" s="299">
        <f>'Visi duomenys'!BB58</f>
        <v>0</v>
      </c>
      <c r="AA58" s="250">
        <f>'Visi duomenys'!BC58</f>
        <v>0</v>
      </c>
      <c r="AB58" s="250">
        <f>'Visi duomenys'!BD58</f>
        <v>0</v>
      </c>
      <c r="AC58" s="250"/>
      <c r="AD58" s="298"/>
      <c r="AE58" s="287">
        <f>'Visi duomenys'!BE58</f>
        <v>0</v>
      </c>
      <c r="AF58" s="273">
        <f>'Visi duomenys'!BF58</f>
        <v>0</v>
      </c>
      <c r="AG58" s="273">
        <f>'Visi duomenys'!BG58</f>
        <v>0</v>
      </c>
      <c r="AH58" s="304"/>
      <c r="AI58" s="305"/>
    </row>
    <row r="59" spans="1:35" s="274" customFormat="1" ht="16.5" customHeight="1" x14ac:dyDescent="0.25">
      <c r="A59" s="292" t="str">
        <f>'Visi duomenys'!A59</f>
        <v>2.1.1.1.2</v>
      </c>
      <c r="B59" s="237" t="str">
        <f>'Visi duomenys'!B59</f>
        <v>R087724-220000-1170</v>
      </c>
      <c r="C59" s="237" t="str">
        <f>'Visi duomenys'!D59</f>
        <v>Mokyklų tinklo efektyvumo didinimas Pagėgių Algimanto Mackaus gimnazijoje</v>
      </c>
      <c r="D59" s="271" t="str">
        <f>('Visi duomenys'!J59&amp;" "&amp;'Visi duomenys'!K59&amp;" "&amp;'Visi duomenys'!L59)</f>
        <v xml:space="preserve">  </v>
      </c>
      <c r="E59" s="272" t="str">
        <f>'Visi duomenys'!C59</f>
        <v>09.1.3-CPVA-R-724-71-0001</v>
      </c>
      <c r="F59" s="287" t="str">
        <f>'Visi duomenys'!AP59</f>
        <v>P.B.235</v>
      </c>
      <c r="G59" s="273" t="str">
        <f>'Visi duomenys'!AQ59</f>
        <v>Investicijas gavusios vaikų priežiūros arba švietimo infrastruktūros pajėgumas (skaičius)</v>
      </c>
      <c r="H59" s="273">
        <f>'Visi duomenys'!AR59</f>
        <v>344</v>
      </c>
      <c r="I59" s="304"/>
      <c r="J59" s="305"/>
      <c r="K59" s="287" t="str">
        <f>'Visi duomenys'!AS59</f>
        <v>P.N.722</v>
      </c>
      <c r="L59" s="273" t="str">
        <f>'Visi duomenys'!AT59</f>
        <v>Pagal veiksmų programą ERPF lėšomis atnaujintos bendrojo ugdymo mokyklos (skaičius)</v>
      </c>
      <c r="M59" s="273">
        <f>'Visi duomenys'!AU59</f>
        <v>1</v>
      </c>
      <c r="N59" s="304"/>
      <c r="O59" s="305"/>
      <c r="P59" s="287">
        <f>'Visi duomenys'!AV59</f>
        <v>0</v>
      </c>
      <c r="Q59" s="273">
        <f>'Visi duomenys'!AW59</f>
        <v>0</v>
      </c>
      <c r="R59" s="273">
        <f>'Visi duomenys'!AX59</f>
        <v>0</v>
      </c>
      <c r="S59" s="304"/>
      <c r="T59" s="305"/>
      <c r="U59" s="299">
        <f>'Visi duomenys'!AY59</f>
        <v>0</v>
      </c>
      <c r="V59" s="250">
        <f>'Visi duomenys'!AZ59</f>
        <v>0</v>
      </c>
      <c r="W59" s="250">
        <f>'Visi duomenys'!BA59</f>
        <v>0</v>
      </c>
      <c r="X59" s="304"/>
      <c r="Y59" s="305"/>
      <c r="Z59" s="299">
        <f>'Visi duomenys'!BB59</f>
        <v>0</v>
      </c>
      <c r="AA59" s="250">
        <f>'Visi duomenys'!BC59</f>
        <v>0</v>
      </c>
      <c r="AB59" s="250">
        <f>'Visi duomenys'!BD59</f>
        <v>0</v>
      </c>
      <c r="AC59" s="250"/>
      <c r="AD59" s="298"/>
      <c r="AE59" s="287">
        <f>'Visi duomenys'!BE59</f>
        <v>0</v>
      </c>
      <c r="AF59" s="273">
        <f>'Visi duomenys'!BF59</f>
        <v>0</v>
      </c>
      <c r="AG59" s="273">
        <f>'Visi duomenys'!BG59</f>
        <v>0</v>
      </c>
      <c r="AH59" s="304"/>
      <c r="AI59" s="305"/>
    </row>
    <row r="60" spans="1:35" s="274" customFormat="1" ht="16.5" customHeight="1" x14ac:dyDescent="0.25">
      <c r="A60" s="292" t="str">
        <f>'Visi duomenys'!A60</f>
        <v>2.1.1.1.3</v>
      </c>
      <c r="B60" s="237" t="str">
        <f>'Visi duomenys'!B60</f>
        <v>R087724-220000-1171</v>
      </c>
      <c r="C60" s="237" t="str">
        <f>'Visi duomenys'!D60</f>
        <v>Ikimokyklinio ir priešmokyklinio ugdymo patalpų įrengimas Eržvilko gimnazijoje</v>
      </c>
      <c r="D60" s="271" t="str">
        <f>('Visi duomenys'!J60&amp;" "&amp;'Visi duomenys'!K60&amp;" "&amp;'Visi duomenys'!L60)</f>
        <v xml:space="preserve">  </v>
      </c>
      <c r="E60" s="272" t="str">
        <f>'Visi duomenys'!C60</f>
        <v>09.1.3-CPVA-R-724-71-0004</v>
      </c>
      <c r="F60" s="287" t="str">
        <f>'Visi duomenys'!AP60</f>
        <v>P.B.235</v>
      </c>
      <c r="G60" s="273" t="str">
        <f>'Visi duomenys'!AQ60</f>
        <v>Investicijas gavusios vaikų priežiūros arba švietimo infrastruktūros pajėgumas (skaičius)</v>
      </c>
      <c r="H60" s="273">
        <f>'Visi duomenys'!AR60</f>
        <v>250</v>
      </c>
      <c r="I60" s="304"/>
      <c r="J60" s="305"/>
      <c r="K60" s="287" t="str">
        <f>'Visi duomenys'!AS60</f>
        <v>P.N.722</v>
      </c>
      <c r="L60" s="273" t="str">
        <f>'Visi duomenys'!AT60</f>
        <v>Pagal veiksmų programą ERPF lėšomis atnaujintos bendrojo ugdymo mokyklos (skaičius)</v>
      </c>
      <c r="M60" s="273">
        <f>'Visi duomenys'!AU60</f>
        <v>1</v>
      </c>
      <c r="N60" s="304"/>
      <c r="O60" s="305"/>
      <c r="P60" s="287" t="str">
        <f>'Visi duomenys'!AV60</f>
        <v>P.S.380</v>
      </c>
      <c r="Q60" s="273" t="str">
        <f>'Visi duomenys'!AW60</f>
        <v>Pagal veiksmų programą ERPF lėšomis sukurtos naujos ikimokyklinio ir priešmokyklinio ugdymo vietos</v>
      </c>
      <c r="R60" s="273">
        <f>'Visi duomenys'!AX60</f>
        <v>20</v>
      </c>
      <c r="S60" s="304"/>
      <c r="T60" s="305"/>
      <c r="U60" s="299">
        <f>'Visi duomenys'!AY60</f>
        <v>0</v>
      </c>
      <c r="V60" s="250">
        <f>'Visi duomenys'!AZ60</f>
        <v>0</v>
      </c>
      <c r="W60" s="250">
        <f>'Visi duomenys'!BA60</f>
        <v>0</v>
      </c>
      <c r="X60" s="304"/>
      <c r="Y60" s="305"/>
      <c r="Z60" s="299">
        <f>'Visi duomenys'!BB60</f>
        <v>0</v>
      </c>
      <c r="AA60" s="250">
        <f>'Visi duomenys'!BC60</f>
        <v>0</v>
      </c>
      <c r="AB60" s="250">
        <f>'Visi duomenys'!BD60</f>
        <v>0</v>
      </c>
      <c r="AC60" s="250"/>
      <c r="AD60" s="298"/>
      <c r="AE60" s="287">
        <f>'Visi duomenys'!BE60</f>
        <v>0</v>
      </c>
      <c r="AF60" s="273">
        <f>'Visi duomenys'!BF60</f>
        <v>0</v>
      </c>
      <c r="AG60" s="273">
        <f>'Visi duomenys'!BG60</f>
        <v>0</v>
      </c>
      <c r="AH60" s="304"/>
      <c r="AI60" s="305"/>
    </row>
    <row r="61" spans="1:35" s="274" customFormat="1" ht="16.5" customHeight="1" x14ac:dyDescent="0.25">
      <c r="A61" s="292" t="str">
        <f>'Visi duomenys'!A61</f>
        <v>2.1.1.1.4</v>
      </c>
      <c r="B61" s="237" t="str">
        <f>'Visi duomenys'!B61</f>
        <v>R087724-220000-1172</v>
      </c>
      <c r="C61" s="237" t="str">
        <f>'Visi duomenys'!D61</f>
        <v>Tauragės Martyno Mažvydo progimnazijos modernizavimas</v>
      </c>
      <c r="D61" s="271" t="str">
        <f>('Visi duomenys'!J61&amp;" "&amp;'Visi duomenys'!K61&amp;" "&amp;'Visi duomenys'!L61)</f>
        <v xml:space="preserve">  </v>
      </c>
      <c r="E61" s="272" t="str">
        <f>'Visi duomenys'!C61</f>
        <v>09.1.3-CPVA-R-724-71-0002</v>
      </c>
      <c r="F61" s="287" t="str">
        <f>'Visi duomenys'!AP61</f>
        <v>P.B.235</v>
      </c>
      <c r="G61" s="273" t="str">
        <f>'Visi duomenys'!AQ61</f>
        <v>Investicijas gavusios vaikų priežiūros arba švietimo infrastruktūros pajėgumas (skaičius)</v>
      </c>
      <c r="H61" s="273">
        <f>'Visi duomenys'!AR61</f>
        <v>594</v>
      </c>
      <c r="I61" s="304"/>
      <c r="J61" s="305"/>
      <c r="K61" s="287" t="str">
        <f>'Visi duomenys'!AS61</f>
        <v>P.N.722</v>
      </c>
      <c r="L61" s="273" t="str">
        <f>'Visi duomenys'!AT61</f>
        <v>Pagal veiksmų programą ERPF lėšomis atnaujintos bendrojo ugdymo mokyklos (skaičius)</v>
      </c>
      <c r="M61" s="273">
        <f>'Visi duomenys'!AU61</f>
        <v>1</v>
      </c>
      <c r="N61" s="304"/>
      <c r="O61" s="305"/>
      <c r="P61" s="287">
        <f>'Visi duomenys'!AV61</f>
        <v>0</v>
      </c>
      <c r="Q61" s="273">
        <f>'Visi duomenys'!AW61</f>
        <v>0</v>
      </c>
      <c r="R61" s="273">
        <f>'Visi duomenys'!AX61</f>
        <v>0</v>
      </c>
      <c r="S61" s="304"/>
      <c r="T61" s="305"/>
      <c r="U61" s="299">
        <f>'Visi duomenys'!AY61</f>
        <v>0</v>
      </c>
      <c r="V61" s="250">
        <f>'Visi duomenys'!AZ61</f>
        <v>0</v>
      </c>
      <c r="W61" s="250">
        <f>'Visi duomenys'!BA61</f>
        <v>0</v>
      </c>
      <c r="X61" s="304"/>
      <c r="Y61" s="305"/>
      <c r="Z61" s="299">
        <f>'Visi duomenys'!BB61</f>
        <v>0</v>
      </c>
      <c r="AA61" s="250">
        <f>'Visi duomenys'!BC61</f>
        <v>0</v>
      </c>
      <c r="AB61" s="250">
        <f>'Visi duomenys'!BD61</f>
        <v>0</v>
      </c>
      <c r="AC61" s="250"/>
      <c r="AD61" s="298"/>
      <c r="AE61" s="287">
        <f>'Visi duomenys'!BE61</f>
        <v>0</v>
      </c>
      <c r="AF61" s="273">
        <f>'Visi duomenys'!BF61</f>
        <v>0</v>
      </c>
      <c r="AG61" s="273">
        <f>'Visi duomenys'!BG61</f>
        <v>0</v>
      </c>
      <c r="AH61" s="304"/>
      <c r="AI61" s="305"/>
    </row>
    <row r="62" spans="1:35" s="274" customFormat="1" ht="16.5" customHeight="1" x14ac:dyDescent="0.25">
      <c r="A62" s="291" t="str">
        <f>'Visi duomenys'!A62</f>
        <v>2.1.1.2</v>
      </c>
      <c r="B62" s="236" t="str">
        <f>'Visi duomenys'!B62</f>
        <v/>
      </c>
      <c r="C62" s="236" t="str">
        <f>'Visi duomenys'!D62</f>
        <v>Priemonė: Neformaliojo švietimo infrastruktūros tobulinimas „Plėtoti vaikų ir jauninimo neformaliojo ugdymo galimybes (ypač kaimo vietovėse)“</v>
      </c>
      <c r="D62" s="275" t="str">
        <f>('Visi duomenys'!J62&amp;" "&amp;'Visi duomenys'!K62&amp;" "&amp;'Visi duomenys'!L62)</f>
        <v xml:space="preserve">  </v>
      </c>
      <c r="E62" s="276">
        <f>'Visi duomenys'!C62</f>
        <v>0</v>
      </c>
      <c r="F62" s="288">
        <f>'Visi duomenys'!AP62</f>
        <v>0</v>
      </c>
      <c r="G62" s="277">
        <f>'Visi duomenys'!AQ62</f>
        <v>0</v>
      </c>
      <c r="H62" s="277">
        <f>'Visi duomenys'!AR62</f>
        <v>0</v>
      </c>
      <c r="I62" s="302"/>
      <c r="J62" s="303"/>
      <c r="K62" s="288">
        <f>'Visi duomenys'!AS62</f>
        <v>0</v>
      </c>
      <c r="L62" s="277">
        <f>'Visi duomenys'!AT62</f>
        <v>0</v>
      </c>
      <c r="M62" s="277">
        <f>'Visi duomenys'!AU62</f>
        <v>0</v>
      </c>
      <c r="N62" s="302"/>
      <c r="O62" s="303"/>
      <c r="P62" s="288">
        <f>'Visi duomenys'!AV62</f>
        <v>0</v>
      </c>
      <c r="Q62" s="277">
        <f>'Visi duomenys'!AW62</f>
        <v>0</v>
      </c>
      <c r="R62" s="277">
        <f>'Visi duomenys'!AX62</f>
        <v>0</v>
      </c>
      <c r="S62" s="302"/>
      <c r="T62" s="303"/>
      <c r="U62" s="300">
        <f>'Visi duomenys'!AY62</f>
        <v>0</v>
      </c>
      <c r="V62" s="301">
        <f>'Visi duomenys'!AZ62</f>
        <v>0</v>
      </c>
      <c r="W62" s="301">
        <f>'Visi duomenys'!BA62</f>
        <v>0</v>
      </c>
      <c r="X62" s="302"/>
      <c r="Y62" s="303"/>
      <c r="Z62" s="300">
        <f>'Visi duomenys'!BB62</f>
        <v>0</v>
      </c>
      <c r="AA62" s="301">
        <f>'Visi duomenys'!BC62</f>
        <v>0</v>
      </c>
      <c r="AB62" s="301">
        <f>'Visi duomenys'!BD62</f>
        <v>0</v>
      </c>
      <c r="AC62" s="301"/>
      <c r="AD62" s="297"/>
      <c r="AE62" s="288">
        <f>'Visi duomenys'!BE62</f>
        <v>0</v>
      </c>
      <c r="AF62" s="277">
        <f>'Visi duomenys'!BF62</f>
        <v>0</v>
      </c>
      <c r="AG62" s="277">
        <f>'Visi duomenys'!BG62</f>
        <v>0</v>
      </c>
      <c r="AH62" s="302"/>
      <c r="AI62" s="303"/>
    </row>
    <row r="63" spans="1:35" s="274" customFormat="1" ht="16.5" customHeight="1" x14ac:dyDescent="0.25">
      <c r="A63" s="292" t="str">
        <f>'Visi duomenys'!A63</f>
        <v>2.1.1.2.1</v>
      </c>
      <c r="B63" s="237" t="str">
        <f>'Visi duomenys'!B63</f>
        <v>R087725-240000-1174</v>
      </c>
      <c r="C63" s="237" t="str">
        <f>'Visi duomenys'!D63</f>
        <v>Neformaliojo švietimo infrastruktūros tobulinimas Pagėgių meno ir sporto mokykloje</v>
      </c>
      <c r="D63" s="271" t="str">
        <f>('Visi duomenys'!J63&amp;" "&amp;'Visi duomenys'!K63&amp;" "&amp;'Visi duomenys'!L63)</f>
        <v xml:space="preserve">  </v>
      </c>
      <c r="E63" s="272" t="str">
        <f>'Visi duomenys'!C63</f>
        <v>09.1.3-CPVA-R-725-71-0002</v>
      </c>
      <c r="F63" s="287" t="str">
        <f>'Visi duomenys'!AP63</f>
        <v>P.N.723</v>
      </c>
      <c r="G63" s="273" t="str">
        <f>'Visi duomenys'!AQ63</f>
        <v>Pagal veiksmų programą ERPF lėšomis atnaujintos neformaliojo ugdymo mokyklos (skaičius)</v>
      </c>
      <c r="H63" s="273">
        <f>'Visi duomenys'!AR63</f>
        <v>1</v>
      </c>
      <c r="I63" s="304"/>
      <c r="J63" s="305"/>
      <c r="K63" s="287" t="str">
        <f>'Visi duomenys'!AS63</f>
        <v>P.B.235</v>
      </c>
      <c r="L63" s="273" t="str">
        <f>'Visi duomenys'!AT63</f>
        <v>Investicijas gavusios vaikų priežiūros arba švietimo infrastruktūros pajėgumas (skaičius)</v>
      </c>
      <c r="M63" s="273">
        <f>'Visi duomenys'!AU63</f>
        <v>342</v>
      </c>
      <c r="N63" s="304"/>
      <c r="O63" s="305"/>
      <c r="P63" s="287">
        <f>'Visi duomenys'!AV63</f>
        <v>0</v>
      </c>
      <c r="Q63" s="273">
        <f>'Visi duomenys'!AW63</f>
        <v>0</v>
      </c>
      <c r="R63" s="273">
        <f>'Visi duomenys'!AX63</f>
        <v>0</v>
      </c>
      <c r="S63" s="304"/>
      <c r="T63" s="305"/>
      <c r="U63" s="299">
        <f>'Visi duomenys'!AY63</f>
        <v>0</v>
      </c>
      <c r="V63" s="250">
        <f>'Visi duomenys'!AZ63</f>
        <v>0</v>
      </c>
      <c r="W63" s="250">
        <f>'Visi duomenys'!BA63</f>
        <v>0</v>
      </c>
      <c r="X63" s="304"/>
      <c r="Y63" s="305"/>
      <c r="Z63" s="299">
        <f>'Visi duomenys'!BB63</f>
        <v>0</v>
      </c>
      <c r="AA63" s="250">
        <f>'Visi duomenys'!BC63</f>
        <v>0</v>
      </c>
      <c r="AB63" s="250">
        <f>'Visi duomenys'!BD63</f>
        <v>0</v>
      </c>
      <c r="AC63" s="250"/>
      <c r="AD63" s="298"/>
      <c r="AE63" s="287">
        <f>'Visi duomenys'!BE63</f>
        <v>0</v>
      </c>
      <c r="AF63" s="273">
        <f>'Visi duomenys'!BF63</f>
        <v>0</v>
      </c>
      <c r="AG63" s="273">
        <f>'Visi duomenys'!BG63</f>
        <v>0</v>
      </c>
      <c r="AH63" s="304"/>
      <c r="AI63" s="305"/>
    </row>
    <row r="64" spans="1:35" s="274" customFormat="1" ht="16.5" customHeight="1" x14ac:dyDescent="0.25">
      <c r="A64" s="292" t="str">
        <f>'Visi duomenys'!A64</f>
        <v>2.1.1.2.2</v>
      </c>
      <c r="B64" s="237" t="str">
        <f>'Visi duomenys'!B64</f>
        <v>R087725-240000-1175</v>
      </c>
      <c r="C64" s="237" t="str">
        <f>'Visi duomenys'!D64</f>
        <v>Jurbarko Antano Sodeikos meno mokyklos atnaujinimas ir pritaikymas neformaliajam ugdymui</v>
      </c>
      <c r="D64" s="271" t="str">
        <f>('Visi duomenys'!J64&amp;" "&amp;'Visi duomenys'!K64&amp;" "&amp;'Visi duomenys'!L64)</f>
        <v xml:space="preserve">  </v>
      </c>
      <c r="E64" s="272" t="str">
        <f>'Visi duomenys'!C64</f>
        <v>09.1.3-CPVA-R-725-71-0004</v>
      </c>
      <c r="F64" s="287" t="str">
        <f>'Visi duomenys'!AP64</f>
        <v>P.N.723</v>
      </c>
      <c r="G64" s="273" t="str">
        <f>'Visi duomenys'!AQ64</f>
        <v>Pagal veiksmų programą ERPF lėšomis atnaujintos neformaliojo ugdymo mokyklos (skaičius)</v>
      </c>
      <c r="H64" s="273">
        <f>'Visi duomenys'!AR64</f>
        <v>1</v>
      </c>
      <c r="I64" s="304"/>
      <c r="J64" s="305"/>
      <c r="K64" s="287" t="str">
        <f>'Visi duomenys'!AS64</f>
        <v>P.B.235</v>
      </c>
      <c r="L64" s="273" t="str">
        <f>'Visi duomenys'!AT64</f>
        <v>Investicijas gavusios vaikų priežiūros arba švietimo infrastruktūros pajėgumas (skaičius)</v>
      </c>
      <c r="M64" s="273">
        <f>'Visi duomenys'!AU64</f>
        <v>269</v>
      </c>
      <c r="N64" s="304"/>
      <c r="O64" s="305"/>
      <c r="P64" s="287">
        <f>'Visi duomenys'!AV64</f>
        <v>0</v>
      </c>
      <c r="Q64" s="273">
        <f>'Visi duomenys'!AW64</f>
        <v>0</v>
      </c>
      <c r="R64" s="273">
        <f>'Visi duomenys'!AX64</f>
        <v>0</v>
      </c>
      <c r="S64" s="304"/>
      <c r="T64" s="305"/>
      <c r="U64" s="299">
        <f>'Visi duomenys'!AY64</f>
        <v>0</v>
      </c>
      <c r="V64" s="250">
        <f>'Visi duomenys'!AZ64</f>
        <v>0</v>
      </c>
      <c r="W64" s="250">
        <f>'Visi duomenys'!BA64</f>
        <v>0</v>
      </c>
      <c r="X64" s="304"/>
      <c r="Y64" s="305"/>
      <c r="Z64" s="299">
        <f>'Visi duomenys'!BB64</f>
        <v>0</v>
      </c>
      <c r="AA64" s="250">
        <f>'Visi duomenys'!BC64</f>
        <v>0</v>
      </c>
      <c r="AB64" s="250">
        <f>'Visi duomenys'!BD64</f>
        <v>0</v>
      </c>
      <c r="AC64" s="250"/>
      <c r="AD64" s="298"/>
      <c r="AE64" s="287">
        <f>'Visi duomenys'!BE64</f>
        <v>0</v>
      </c>
      <c r="AF64" s="273">
        <f>'Visi duomenys'!BF64</f>
        <v>0</v>
      </c>
      <c r="AG64" s="273">
        <f>'Visi duomenys'!BG64</f>
        <v>0</v>
      </c>
      <c r="AH64" s="304"/>
      <c r="AI64" s="305"/>
    </row>
    <row r="65" spans="1:35" s="274" customFormat="1" ht="16.5" customHeight="1" x14ac:dyDescent="0.25">
      <c r="A65" s="292" t="str">
        <f>'Visi duomenys'!A65</f>
        <v>2.1.1.2.3</v>
      </c>
      <c r="B65" s="237" t="str">
        <f>'Visi duomenys'!B65</f>
        <v>R087725-240000-1176</v>
      </c>
      <c r="C65" s="237" t="str">
        <f>'Visi duomenys'!D65</f>
        <v>Vaikų ir jaunimo neformalaus ugdymosi galimybių plėtra Tauragės Moksleivių kūrybos centre</v>
      </c>
      <c r="D65" s="271" t="str">
        <f>('Visi duomenys'!J65&amp;" "&amp;'Visi duomenys'!K65&amp;" "&amp;'Visi duomenys'!L65)</f>
        <v xml:space="preserve">  </v>
      </c>
      <c r="E65" s="272" t="str">
        <f>'Visi duomenys'!C65</f>
        <v>09.1.3-CPVA-R-725-71-0005</v>
      </c>
      <c r="F65" s="287" t="str">
        <f>'Visi duomenys'!AP65</f>
        <v>P.N.723</v>
      </c>
      <c r="G65" s="273" t="str">
        <f>'Visi duomenys'!AQ65</f>
        <v>Pagal veiksmų programą ERPF lėšomis atnaujintos neformaliojo ugdymo mokyklos (skaičius)</v>
      </c>
      <c r="H65" s="273">
        <f>'Visi duomenys'!AR65</f>
        <v>1</v>
      </c>
      <c r="I65" s="304"/>
      <c r="J65" s="305"/>
      <c r="K65" s="287" t="str">
        <f>'Visi duomenys'!AS65</f>
        <v>P.B.235</v>
      </c>
      <c r="L65" s="273" t="str">
        <f>'Visi duomenys'!AT65</f>
        <v>Investicijas gavusios vaikų priežiūros arba švietimo infrastruktūros pajėgumas (skaičius)</v>
      </c>
      <c r="M65" s="273">
        <f>'Visi duomenys'!AU65</f>
        <v>650</v>
      </c>
      <c r="N65" s="304"/>
      <c r="O65" s="305"/>
      <c r="P65" s="287">
        <f>'Visi duomenys'!AV65</f>
        <v>0</v>
      </c>
      <c r="Q65" s="273">
        <f>'Visi duomenys'!AW65</f>
        <v>0</v>
      </c>
      <c r="R65" s="273">
        <f>'Visi duomenys'!AX65</f>
        <v>0</v>
      </c>
      <c r="S65" s="304"/>
      <c r="T65" s="305"/>
      <c r="U65" s="299">
        <f>'Visi duomenys'!AY65</f>
        <v>0</v>
      </c>
      <c r="V65" s="250">
        <f>'Visi duomenys'!AZ65</f>
        <v>0</v>
      </c>
      <c r="W65" s="250">
        <f>'Visi duomenys'!BA65</f>
        <v>0</v>
      </c>
      <c r="X65" s="304"/>
      <c r="Y65" s="305"/>
      <c r="Z65" s="299">
        <f>'Visi duomenys'!BB65</f>
        <v>0</v>
      </c>
      <c r="AA65" s="250">
        <f>'Visi duomenys'!BC65</f>
        <v>0</v>
      </c>
      <c r="AB65" s="250">
        <f>'Visi duomenys'!BD65</f>
        <v>0</v>
      </c>
      <c r="AC65" s="250"/>
      <c r="AD65" s="298"/>
      <c r="AE65" s="287">
        <f>'Visi duomenys'!BE65</f>
        <v>0</v>
      </c>
      <c r="AF65" s="273">
        <f>'Visi duomenys'!BF65</f>
        <v>0</v>
      </c>
      <c r="AG65" s="273">
        <f>'Visi duomenys'!BG65</f>
        <v>0</v>
      </c>
      <c r="AH65" s="304"/>
      <c r="AI65" s="305"/>
    </row>
    <row r="66" spans="1:35" s="274" customFormat="1" ht="16.5" customHeight="1" x14ac:dyDescent="0.25">
      <c r="A66" s="292" t="str">
        <f>'Visi duomenys'!A66</f>
        <v>2.1.1.2.4</v>
      </c>
      <c r="B66" s="237" t="str">
        <f>'Visi duomenys'!B66</f>
        <v>R087725-240000-1177</v>
      </c>
      <c r="C66" s="237" t="str">
        <f>'Visi duomenys'!D66</f>
        <v>Šilalės meno mokyklos infrastruktūros tobulinimas plėtojant vaikų ir jaunimo neformaliojo ugdymo galimybes</v>
      </c>
      <c r="D66" s="271" t="str">
        <f>('Visi duomenys'!J66&amp;" "&amp;'Visi duomenys'!K66&amp;" "&amp;'Visi duomenys'!L66)</f>
        <v xml:space="preserve">  </v>
      </c>
      <c r="E66" s="272" t="str">
        <f>'Visi duomenys'!C66</f>
        <v>09.1.3-CPVA-R-725-71-0001</v>
      </c>
      <c r="F66" s="287" t="str">
        <f>'Visi duomenys'!AP66</f>
        <v>P.N.723</v>
      </c>
      <c r="G66" s="273" t="str">
        <f>'Visi duomenys'!AQ66</f>
        <v>Pagal veiksmų programą ERPF lėšomis atnaujintos neformaliojo ugdymo mokyklos (skaičius)</v>
      </c>
      <c r="H66" s="273">
        <f>'Visi duomenys'!AR66</f>
        <v>1</v>
      </c>
      <c r="I66" s="304"/>
      <c r="J66" s="305"/>
      <c r="K66" s="287" t="str">
        <f>'Visi duomenys'!AS66</f>
        <v>P.B.235</v>
      </c>
      <c r="L66" s="273" t="str">
        <f>'Visi duomenys'!AT66</f>
        <v>Investicijas gavusios vaikų priežiūros arba švietimo infrastruktūros pajėgumas (skaičius)</v>
      </c>
      <c r="M66" s="273">
        <f>'Visi duomenys'!AU66</f>
        <v>60</v>
      </c>
      <c r="N66" s="304"/>
      <c r="O66" s="305"/>
      <c r="P66" s="287">
        <f>'Visi duomenys'!AV66</f>
        <v>0</v>
      </c>
      <c r="Q66" s="273">
        <f>'Visi duomenys'!AW66</f>
        <v>0</v>
      </c>
      <c r="R66" s="273">
        <f>'Visi duomenys'!AX66</f>
        <v>0</v>
      </c>
      <c r="S66" s="304"/>
      <c r="T66" s="305"/>
      <c r="U66" s="299">
        <f>'Visi duomenys'!AY66</f>
        <v>0</v>
      </c>
      <c r="V66" s="250">
        <f>'Visi duomenys'!AZ66</f>
        <v>0</v>
      </c>
      <c r="W66" s="250">
        <f>'Visi duomenys'!BA66</f>
        <v>0</v>
      </c>
      <c r="X66" s="304"/>
      <c r="Y66" s="305"/>
      <c r="Z66" s="299">
        <f>'Visi duomenys'!BB66</f>
        <v>0</v>
      </c>
      <c r="AA66" s="250">
        <f>'Visi duomenys'!BC66</f>
        <v>0</v>
      </c>
      <c r="AB66" s="250">
        <f>'Visi duomenys'!BD66</f>
        <v>0</v>
      </c>
      <c r="AC66" s="250"/>
      <c r="AD66" s="298"/>
      <c r="AE66" s="287">
        <f>'Visi duomenys'!BE66</f>
        <v>0</v>
      </c>
      <c r="AF66" s="273">
        <f>'Visi duomenys'!BF66</f>
        <v>0</v>
      </c>
      <c r="AG66" s="273">
        <f>'Visi duomenys'!BG66</f>
        <v>0</v>
      </c>
      <c r="AH66" s="304"/>
      <c r="AI66" s="305"/>
    </row>
    <row r="67" spans="1:35" s="274" customFormat="1" ht="16.5" customHeight="1" x14ac:dyDescent="0.25">
      <c r="A67" s="291" t="str">
        <f>'Visi duomenys'!A67</f>
        <v>2.1.1.3</v>
      </c>
      <c r="B67" s="236" t="str">
        <f>'Visi duomenys'!B67</f>
        <v/>
      </c>
      <c r="C67" s="236" t="str">
        <f>'Visi duomenys'!D67</f>
        <v>Priemonė: Ikimokyklinio ir priešmokyklinio ugdymo prieinamumo didinimas</v>
      </c>
      <c r="D67" s="275" t="str">
        <f>('Visi duomenys'!J67&amp;" "&amp;'Visi duomenys'!K67&amp;" "&amp;'Visi duomenys'!L67)</f>
        <v xml:space="preserve">  </v>
      </c>
      <c r="E67" s="276">
        <f>'Visi duomenys'!C67</f>
        <v>0</v>
      </c>
      <c r="F67" s="288">
        <f>'Visi duomenys'!AP67</f>
        <v>0</v>
      </c>
      <c r="G67" s="277">
        <f>'Visi duomenys'!AQ67</f>
        <v>0</v>
      </c>
      <c r="H67" s="277">
        <f>'Visi duomenys'!AR67</f>
        <v>0</v>
      </c>
      <c r="I67" s="302"/>
      <c r="J67" s="303"/>
      <c r="K67" s="288">
        <f>'Visi duomenys'!AS67</f>
        <v>0</v>
      </c>
      <c r="L67" s="277">
        <f>'Visi duomenys'!AT67</f>
        <v>0</v>
      </c>
      <c r="M67" s="277">
        <f>'Visi duomenys'!AU67</f>
        <v>0</v>
      </c>
      <c r="N67" s="302"/>
      <c r="O67" s="303"/>
      <c r="P67" s="288">
        <f>'Visi duomenys'!AV67</f>
        <v>0</v>
      </c>
      <c r="Q67" s="277">
        <f>'Visi duomenys'!AW67</f>
        <v>0</v>
      </c>
      <c r="R67" s="277">
        <f>'Visi duomenys'!AX67</f>
        <v>0</v>
      </c>
      <c r="S67" s="302"/>
      <c r="T67" s="303"/>
      <c r="U67" s="300">
        <f>'Visi duomenys'!AY67</f>
        <v>0</v>
      </c>
      <c r="V67" s="301">
        <f>'Visi duomenys'!AZ67</f>
        <v>0</v>
      </c>
      <c r="W67" s="301">
        <f>'Visi duomenys'!BA67</f>
        <v>0</v>
      </c>
      <c r="X67" s="302"/>
      <c r="Y67" s="303"/>
      <c r="Z67" s="300">
        <f>'Visi duomenys'!BB67</f>
        <v>0</v>
      </c>
      <c r="AA67" s="301">
        <f>'Visi duomenys'!BC67</f>
        <v>0</v>
      </c>
      <c r="AB67" s="301">
        <f>'Visi duomenys'!BD67</f>
        <v>0</v>
      </c>
      <c r="AC67" s="301"/>
      <c r="AD67" s="297"/>
      <c r="AE67" s="288">
        <f>'Visi duomenys'!BE67</f>
        <v>0</v>
      </c>
      <c r="AF67" s="277">
        <f>'Visi duomenys'!BF67</f>
        <v>0</v>
      </c>
      <c r="AG67" s="277">
        <f>'Visi duomenys'!BG67</f>
        <v>0</v>
      </c>
      <c r="AH67" s="302"/>
      <c r="AI67" s="303"/>
    </row>
    <row r="68" spans="1:35" s="274" customFormat="1" ht="16.5" customHeight="1" x14ac:dyDescent="0.25">
      <c r="A68" s="292" t="str">
        <f>'Visi duomenys'!A68</f>
        <v>2.1.1.3.1</v>
      </c>
      <c r="B68" s="237" t="str">
        <f>'Visi duomenys'!B68</f>
        <v>R087705-230000-1179</v>
      </c>
      <c r="C68" s="237" t="str">
        <f>'Visi duomenys'!D68</f>
        <v>Ikimokyklinio ugdymo prieinamumo didinimas Šilalės mieste</v>
      </c>
      <c r="D68" s="271" t="str">
        <f>('Visi duomenys'!J68&amp;" "&amp;'Visi duomenys'!K68&amp;" "&amp;'Visi duomenys'!L68)</f>
        <v xml:space="preserve">  </v>
      </c>
      <c r="E68" s="272" t="str">
        <f>'Visi duomenys'!C68</f>
        <v>09.1.3-CPVA-R-705-71-0002</v>
      </c>
      <c r="F68" s="287" t="str">
        <f>'Visi duomenys'!AP68</f>
        <v>P.B.235</v>
      </c>
      <c r="G68" s="273" t="str">
        <f>'Visi duomenys'!AQ68</f>
        <v>Investicijas gavusios vaikų priežiūros arba švietimo infrastruktūros pajėgumas (skaičius)</v>
      </c>
      <c r="H68" s="273">
        <f>'Visi duomenys'!AR68</f>
        <v>261</v>
      </c>
      <c r="I68" s="304"/>
      <c r="J68" s="305"/>
      <c r="K68" s="287" t="str">
        <f>'Visi duomenys'!AS68</f>
        <v>P.S.380</v>
      </c>
      <c r="L68" s="273" t="str">
        <f>'Visi duomenys'!AT68</f>
        <v>Pagal veiksmų programą ERPF lėšomis sukurtos naujos ikimokyklinio ir priešmokyklinio ugdymo vietos</v>
      </c>
      <c r="M68" s="273">
        <f>'Visi duomenys'!AU68</f>
        <v>100</v>
      </c>
      <c r="N68" s="304"/>
      <c r="O68" s="305"/>
      <c r="P68" s="287" t="str">
        <f>'Visi duomenys'!AV68</f>
        <v>P.N.717</v>
      </c>
      <c r="Q68" s="273" t="str">
        <f>'Visi duomenys'!AW68</f>
        <v>Pagal veiksmų programą ERPF lėšomis atnaujintos ikimokyklinio ir priešmokyklinio ugdymo mokyklos</v>
      </c>
      <c r="R68" s="273">
        <f>'Visi duomenys'!AX68</f>
        <v>1</v>
      </c>
      <c r="S68" s="304"/>
      <c r="T68" s="305"/>
      <c r="U68" s="299">
        <f>'Visi duomenys'!AY68</f>
        <v>0</v>
      </c>
      <c r="V68" s="250">
        <f>'Visi duomenys'!AZ68</f>
        <v>0</v>
      </c>
      <c r="W68" s="250">
        <f>'Visi duomenys'!BA68</f>
        <v>0</v>
      </c>
      <c r="X68" s="304"/>
      <c r="Y68" s="305"/>
      <c r="Z68" s="299">
        <f>'Visi duomenys'!BB68</f>
        <v>0</v>
      </c>
      <c r="AA68" s="250">
        <f>'Visi duomenys'!BC68</f>
        <v>0</v>
      </c>
      <c r="AB68" s="250">
        <f>'Visi duomenys'!BD68</f>
        <v>0</v>
      </c>
      <c r="AC68" s="250"/>
      <c r="AD68" s="298"/>
      <c r="AE68" s="287">
        <f>'Visi duomenys'!BE68</f>
        <v>0</v>
      </c>
      <c r="AF68" s="273">
        <f>'Visi duomenys'!BF68</f>
        <v>0</v>
      </c>
      <c r="AG68" s="273">
        <f>'Visi duomenys'!BG68</f>
        <v>0</v>
      </c>
      <c r="AH68" s="304"/>
      <c r="AI68" s="305"/>
    </row>
    <row r="69" spans="1:35" s="274" customFormat="1" ht="16.5" customHeight="1" x14ac:dyDescent="0.25">
      <c r="A69" s="292" t="str">
        <f>'Visi duomenys'!A69</f>
        <v>2.1.1.3.2</v>
      </c>
      <c r="B69" s="237" t="str">
        <f>'Visi duomenys'!B69</f>
        <v>R087705-230000-1180</v>
      </c>
      <c r="C69" s="237" t="str">
        <f>'Visi duomenys'!D69</f>
        <v>Ikimokyklinio ir priešmokyklinio ugdymo prieinamumo didinimas Rotulių lopšelyje-darželyje</v>
      </c>
      <c r="D69" s="271" t="str">
        <f>('Visi duomenys'!J69&amp;" "&amp;'Visi duomenys'!K69&amp;" "&amp;'Visi duomenys'!L69)</f>
        <v xml:space="preserve">  </v>
      </c>
      <c r="E69" s="272" t="str">
        <f>'Visi duomenys'!C69</f>
        <v>09.1.3-CPVA-R-705-71-0003</v>
      </c>
      <c r="F69" s="287" t="str">
        <f>'Visi duomenys'!AP69</f>
        <v>P.B.235</v>
      </c>
      <c r="G69" s="273" t="str">
        <f>'Visi duomenys'!AQ69</f>
        <v>Investicijas gavusios vaikų priežiūros arba švietimo infrastruktūros pajėgumas (skaičius)</v>
      </c>
      <c r="H69" s="273">
        <f>'Visi duomenys'!AR69</f>
        <v>34</v>
      </c>
      <c r="I69" s="304"/>
      <c r="J69" s="305"/>
      <c r="K69" s="287" t="str">
        <f>'Visi duomenys'!AS69</f>
        <v>P.N.717</v>
      </c>
      <c r="L69" s="273" t="str">
        <f>'Visi duomenys'!AT69</f>
        <v>Pagal veiksmų programą ERPF lėšomis atnaujintos ikimokyklinio ir priešmokyklinio ugdymo mokyklos</v>
      </c>
      <c r="M69" s="273">
        <f>'Visi duomenys'!AU69</f>
        <v>1</v>
      </c>
      <c r="N69" s="304"/>
      <c r="O69" s="305"/>
      <c r="P69" s="287" t="str">
        <f>'Visi duomenys'!AV69</f>
        <v>P.N.743</v>
      </c>
      <c r="Q69" s="273" t="str">
        <f>'Visi duomenys'!AW69</f>
        <v>Pagal veiksmų programą ERPF lėšomis atnaujintos ikimokyklinio ir/ar priešmokyklinio ugdymo grupės</v>
      </c>
      <c r="R69" s="273">
        <f>'Visi duomenys'!AX69</f>
        <v>2</v>
      </c>
      <c r="S69" s="304"/>
      <c r="T69" s="305"/>
      <c r="U69" s="299">
        <f>'Visi duomenys'!AY69</f>
        <v>0</v>
      </c>
      <c r="V69" s="250">
        <f>'Visi duomenys'!AZ69</f>
        <v>0</v>
      </c>
      <c r="W69" s="250">
        <f>'Visi duomenys'!BA69</f>
        <v>0</v>
      </c>
      <c r="X69" s="304"/>
      <c r="Y69" s="305"/>
      <c r="Z69" s="299">
        <f>'Visi duomenys'!BB69</f>
        <v>0</v>
      </c>
      <c r="AA69" s="250">
        <f>'Visi duomenys'!BC69</f>
        <v>0</v>
      </c>
      <c r="AB69" s="250">
        <f>'Visi duomenys'!BD69</f>
        <v>0</v>
      </c>
      <c r="AC69" s="250"/>
      <c r="AD69" s="298"/>
      <c r="AE69" s="287">
        <f>'Visi duomenys'!BE69</f>
        <v>0</v>
      </c>
      <c r="AF69" s="273">
        <f>'Visi duomenys'!BF69</f>
        <v>0</v>
      </c>
      <c r="AG69" s="273">
        <f>'Visi duomenys'!BG69</f>
        <v>0</v>
      </c>
      <c r="AH69" s="304"/>
      <c r="AI69" s="305"/>
    </row>
    <row r="70" spans="1:35" s="274" customFormat="1" ht="16.5" customHeight="1" x14ac:dyDescent="0.25">
      <c r="A70" s="292" t="str">
        <f>'Visi duomenys'!A70</f>
        <v>2.1.1.3.3</v>
      </c>
      <c r="B70" s="237" t="str">
        <f>'Visi duomenys'!B70</f>
        <v>R087705-230000-1181</v>
      </c>
      <c r="C70" s="237" t="str">
        <f>'Visi duomenys'!D70</f>
        <v>Ikimokyklinio ir priešmokyklinio ugdymo prieinamumo didinimas, modernizuojant Tauragės vaikų reabilitacijos centro-mokyklos „Pušelė“ ugdymo aplinką</v>
      </c>
      <c r="D70" s="271" t="str">
        <f>('Visi duomenys'!J70&amp;" "&amp;'Visi duomenys'!K70&amp;" "&amp;'Visi duomenys'!L70)</f>
        <v xml:space="preserve">  </v>
      </c>
      <c r="E70" s="272" t="str">
        <f>'Visi duomenys'!C70</f>
        <v>09.1.3-CPVA-R-705-71-0001</v>
      </c>
      <c r="F70" s="287" t="str">
        <f>'Visi duomenys'!AP70</f>
        <v>P.B.235</v>
      </c>
      <c r="G70" s="273" t="str">
        <f>'Visi duomenys'!AQ70</f>
        <v>Investicijas gavusios vaikų priežiūros arba švietimo infrastruktūros pajėgumas (skaičius)</v>
      </c>
      <c r="H70" s="273">
        <f>'Visi duomenys'!AR70</f>
        <v>245</v>
      </c>
      <c r="I70" s="304"/>
      <c r="J70" s="305"/>
      <c r="K70" s="287" t="str">
        <f>'Visi duomenys'!AS70</f>
        <v>P.N.717</v>
      </c>
      <c r="L70" s="273" t="str">
        <f>'Visi duomenys'!AT70</f>
        <v>Pagal veiksmų programą ERPF lėšomis atnaujintos ikimokyklinio ir priešmokyklinio ugdymo mokyklos</v>
      </c>
      <c r="M70" s="273">
        <f>'Visi duomenys'!AU70</f>
        <v>1</v>
      </c>
      <c r="N70" s="304"/>
      <c r="O70" s="305"/>
      <c r="P70" s="287" t="str">
        <f>'Visi duomenys'!AV70</f>
        <v>P.N.743</v>
      </c>
      <c r="Q70" s="273" t="str">
        <f>'Visi duomenys'!AW70</f>
        <v>Pagal veiksmų programą ERPF lėšomis atnaujintos ikimokyklinio ir/ar priešmokyklinio ugdymo grupės</v>
      </c>
      <c r="R70" s="273">
        <f>'Visi duomenys'!AX70</f>
        <v>6</v>
      </c>
      <c r="S70" s="304"/>
      <c r="T70" s="305"/>
      <c r="U70" s="299">
        <f>'Visi duomenys'!AY70</f>
        <v>0</v>
      </c>
      <c r="V70" s="250">
        <f>'Visi duomenys'!AZ70</f>
        <v>0</v>
      </c>
      <c r="W70" s="250">
        <f>'Visi duomenys'!BA70</f>
        <v>0</v>
      </c>
      <c r="X70" s="304"/>
      <c r="Y70" s="305"/>
      <c r="Z70" s="299">
        <f>'Visi duomenys'!BB70</f>
        <v>0</v>
      </c>
      <c r="AA70" s="250">
        <f>'Visi duomenys'!BC70</f>
        <v>0</v>
      </c>
      <c r="AB70" s="250">
        <f>'Visi duomenys'!BD70</f>
        <v>0</v>
      </c>
      <c r="AC70" s="250"/>
      <c r="AD70" s="298"/>
      <c r="AE70" s="287">
        <f>'Visi duomenys'!BE70</f>
        <v>0</v>
      </c>
      <c r="AF70" s="273">
        <f>'Visi duomenys'!BF70</f>
        <v>0</v>
      </c>
      <c r="AG70" s="273">
        <f>'Visi duomenys'!BG70</f>
        <v>0</v>
      </c>
      <c r="AH70" s="304"/>
      <c r="AI70" s="305"/>
    </row>
    <row r="71" spans="1:35" s="274" customFormat="1" ht="16.5" customHeight="1" x14ac:dyDescent="0.25">
      <c r="A71" s="291" t="str">
        <f>'Visi duomenys'!A71</f>
        <v>2.1.2.</v>
      </c>
      <c r="B71" s="236" t="str">
        <f>'Visi duomenys'!B71</f>
        <v/>
      </c>
      <c r="C71" s="236" t="str">
        <f>'Visi duomenys'!D71</f>
        <v>Uždavinys. Gerinti sveikatos priežiūros įstaigų infrastruktūrą, kelti paslaugų kokybę ir jų prieinamumą (ypač tikslinėms grupėms), diegti sveiko senėjimo procesą regione.</v>
      </c>
      <c r="D71" s="275" t="str">
        <f>('Visi duomenys'!J71&amp;" "&amp;'Visi duomenys'!K71&amp;" "&amp;'Visi duomenys'!L71)</f>
        <v xml:space="preserve">  </v>
      </c>
      <c r="E71" s="276">
        <f>'Visi duomenys'!C71</f>
        <v>0</v>
      </c>
      <c r="F71" s="288">
        <f>'Visi duomenys'!AP71</f>
        <v>0</v>
      </c>
      <c r="G71" s="277">
        <f>'Visi duomenys'!AQ71</f>
        <v>0</v>
      </c>
      <c r="H71" s="277">
        <f>'Visi duomenys'!AR71</f>
        <v>0</v>
      </c>
      <c r="I71" s="302"/>
      <c r="J71" s="303"/>
      <c r="K71" s="288">
        <f>'Visi duomenys'!AS71</f>
        <v>0</v>
      </c>
      <c r="L71" s="277">
        <f>'Visi duomenys'!AT71</f>
        <v>0</v>
      </c>
      <c r="M71" s="277">
        <f>'Visi duomenys'!AU71</f>
        <v>0</v>
      </c>
      <c r="N71" s="302"/>
      <c r="O71" s="303"/>
      <c r="P71" s="288">
        <f>'Visi duomenys'!AV71</f>
        <v>0</v>
      </c>
      <c r="Q71" s="277">
        <f>'Visi duomenys'!AW71</f>
        <v>0</v>
      </c>
      <c r="R71" s="277">
        <f>'Visi duomenys'!AX71</f>
        <v>0</v>
      </c>
      <c r="S71" s="302"/>
      <c r="T71" s="303"/>
      <c r="U71" s="300">
        <f>'Visi duomenys'!AY71</f>
        <v>0</v>
      </c>
      <c r="V71" s="301">
        <f>'Visi duomenys'!AZ71</f>
        <v>0</v>
      </c>
      <c r="W71" s="301">
        <f>'Visi duomenys'!BA71</f>
        <v>0</v>
      </c>
      <c r="X71" s="302"/>
      <c r="Y71" s="303"/>
      <c r="Z71" s="300">
        <f>'Visi duomenys'!BB71</f>
        <v>0</v>
      </c>
      <c r="AA71" s="301">
        <f>'Visi duomenys'!BC71</f>
        <v>0</v>
      </c>
      <c r="AB71" s="301">
        <f>'Visi duomenys'!BD71</f>
        <v>0</v>
      </c>
      <c r="AC71" s="301"/>
      <c r="AD71" s="297"/>
      <c r="AE71" s="288">
        <f>'Visi duomenys'!BE71</f>
        <v>0</v>
      </c>
      <c r="AF71" s="277">
        <f>'Visi duomenys'!BF71</f>
        <v>0</v>
      </c>
      <c r="AG71" s="277">
        <f>'Visi duomenys'!BG71</f>
        <v>0</v>
      </c>
      <c r="AH71" s="302"/>
      <c r="AI71" s="303"/>
    </row>
    <row r="72" spans="1:35" s="274" customFormat="1" ht="16.5" customHeight="1" x14ac:dyDescent="0.25">
      <c r="A72" s="291" t="str">
        <f>'Visi duomenys'!A72</f>
        <v>2.1.2.1</v>
      </c>
      <c r="B72" s="236" t="str">
        <f>'Visi duomenys'!B72</f>
        <v/>
      </c>
      <c r="C72" s="236" t="str">
        <f>'Visi duomenys'!D72</f>
        <v>Priemonė: Sveikos gyvensenos skatinimas Tauragės regione</v>
      </c>
      <c r="D72" s="275" t="str">
        <f>('Visi duomenys'!J72&amp;" "&amp;'Visi duomenys'!K72&amp;" "&amp;'Visi duomenys'!L72)</f>
        <v xml:space="preserve">  </v>
      </c>
      <c r="E72" s="276">
        <f>'Visi duomenys'!C72</f>
        <v>0</v>
      </c>
      <c r="F72" s="288">
        <f>'Visi duomenys'!AP72</f>
        <v>0</v>
      </c>
      <c r="G72" s="277">
        <f>'Visi duomenys'!AQ72</f>
        <v>0</v>
      </c>
      <c r="H72" s="277">
        <f>'Visi duomenys'!AR72</f>
        <v>0</v>
      </c>
      <c r="I72" s="302"/>
      <c r="J72" s="303"/>
      <c r="K72" s="288">
        <f>'Visi duomenys'!AS72</f>
        <v>0</v>
      </c>
      <c r="L72" s="277">
        <f>'Visi duomenys'!AT72</f>
        <v>0</v>
      </c>
      <c r="M72" s="277">
        <f>'Visi duomenys'!AU72</f>
        <v>0</v>
      </c>
      <c r="N72" s="302"/>
      <c r="O72" s="303"/>
      <c r="P72" s="288">
        <f>'Visi duomenys'!AV72</f>
        <v>0</v>
      </c>
      <c r="Q72" s="277">
        <f>'Visi duomenys'!AW72</f>
        <v>0</v>
      </c>
      <c r="R72" s="277">
        <f>'Visi duomenys'!AX72</f>
        <v>0</v>
      </c>
      <c r="S72" s="302"/>
      <c r="T72" s="303"/>
      <c r="U72" s="300">
        <f>'Visi duomenys'!AY72</f>
        <v>0</v>
      </c>
      <c r="V72" s="301">
        <f>'Visi duomenys'!AZ72</f>
        <v>0</v>
      </c>
      <c r="W72" s="301">
        <f>'Visi duomenys'!BA72</f>
        <v>0</v>
      </c>
      <c r="X72" s="302"/>
      <c r="Y72" s="303"/>
      <c r="Z72" s="300">
        <f>'Visi duomenys'!BB72</f>
        <v>0</v>
      </c>
      <c r="AA72" s="301">
        <f>'Visi duomenys'!BC72</f>
        <v>0</v>
      </c>
      <c r="AB72" s="301">
        <f>'Visi duomenys'!BD72</f>
        <v>0</v>
      </c>
      <c r="AC72" s="301"/>
      <c r="AD72" s="297"/>
      <c r="AE72" s="288">
        <f>'Visi duomenys'!BE72</f>
        <v>0</v>
      </c>
      <c r="AF72" s="277">
        <f>'Visi duomenys'!BF72</f>
        <v>0</v>
      </c>
      <c r="AG72" s="277">
        <f>'Visi duomenys'!BG72</f>
        <v>0</v>
      </c>
      <c r="AH72" s="302"/>
      <c r="AI72" s="303"/>
    </row>
    <row r="73" spans="1:35" s="274" customFormat="1" ht="16.5" customHeight="1" x14ac:dyDescent="0.25">
      <c r="A73" s="292" t="str">
        <f>'Visi duomenys'!A73</f>
        <v>2.1.2.1.1</v>
      </c>
      <c r="B73" s="237" t="str">
        <f>'Visi duomenys'!B73</f>
        <v>R086630-470000-1184</v>
      </c>
      <c r="C73" s="237" t="str">
        <f>'Visi duomenys'!D73</f>
        <v>Sveikos gyvensenos skatinimas Pagėgių savivaldybėje</v>
      </c>
      <c r="D73" s="271" t="str">
        <f>('Visi duomenys'!J73&amp;" "&amp;'Visi duomenys'!K73&amp;" "&amp;'Visi duomenys'!L73)</f>
        <v xml:space="preserve">  </v>
      </c>
      <c r="E73" s="272" t="str">
        <f>'Visi duomenys'!C73</f>
        <v>08.4.2-ESFA-R-630-71-0004</v>
      </c>
      <c r="F73" s="287" t="str">
        <f>'Visi duomenys'!AP73</f>
        <v>P.S.372</v>
      </c>
      <c r="G73" s="273" t="str">
        <f>'Visi duomenys'!AQ73</f>
        <v>Tikslinių grupių asmenys, kurie dalyvauja informavimo, švietimo ir mokymo renginiuose bei sveikatos raštingumą didinančiose veiklose</v>
      </c>
      <c r="H73" s="273">
        <f>'Visi duomenys'!AR73</f>
        <v>431</v>
      </c>
      <c r="I73" s="304"/>
      <c r="J73" s="305"/>
      <c r="K73" s="287">
        <f>'Visi duomenys'!AS73</f>
        <v>0</v>
      </c>
      <c r="L73" s="273">
        <f>'Visi duomenys'!AT73</f>
        <v>0</v>
      </c>
      <c r="M73" s="273">
        <f>'Visi duomenys'!AU73</f>
        <v>0</v>
      </c>
      <c r="N73" s="304"/>
      <c r="O73" s="305"/>
      <c r="P73" s="287">
        <f>'Visi duomenys'!AV73</f>
        <v>0</v>
      </c>
      <c r="Q73" s="273">
        <f>'Visi duomenys'!AW73</f>
        <v>0</v>
      </c>
      <c r="R73" s="273">
        <f>'Visi duomenys'!AX73</f>
        <v>0</v>
      </c>
      <c r="S73" s="304"/>
      <c r="T73" s="305"/>
      <c r="U73" s="299">
        <f>'Visi duomenys'!AY73</f>
        <v>0</v>
      </c>
      <c r="V73" s="250">
        <f>'Visi duomenys'!AZ73</f>
        <v>0</v>
      </c>
      <c r="W73" s="250">
        <f>'Visi duomenys'!BA73</f>
        <v>0</v>
      </c>
      <c r="X73" s="304"/>
      <c r="Y73" s="305"/>
      <c r="Z73" s="299">
        <f>'Visi duomenys'!BB73</f>
        <v>0</v>
      </c>
      <c r="AA73" s="250">
        <f>'Visi duomenys'!BC73</f>
        <v>0</v>
      </c>
      <c r="AB73" s="250">
        <f>'Visi duomenys'!BD73</f>
        <v>0</v>
      </c>
      <c r="AC73" s="250"/>
      <c r="AD73" s="298"/>
      <c r="AE73" s="287">
        <f>'Visi duomenys'!BE73</f>
        <v>0</v>
      </c>
      <c r="AF73" s="273">
        <f>'Visi duomenys'!BF73</f>
        <v>0</v>
      </c>
      <c r="AG73" s="273">
        <f>'Visi duomenys'!BG73</f>
        <v>0</v>
      </c>
      <c r="AH73" s="304"/>
      <c r="AI73" s="305"/>
    </row>
    <row r="74" spans="1:35" s="274" customFormat="1" ht="16.5" customHeight="1" x14ac:dyDescent="0.25">
      <c r="A74" s="292" t="str">
        <f>'Visi duomenys'!A74</f>
        <v>2.1.2.1.2</v>
      </c>
      <c r="B74" s="237" t="str">
        <f>'Visi duomenys'!B74</f>
        <v>R086630-470000-1185</v>
      </c>
      <c r="C74" s="237" t="str">
        <f>'Visi duomenys'!D74</f>
        <v>Jurbarko rajono gyventojų sveikos gyvensenos skatinimas</v>
      </c>
      <c r="D74" s="271" t="str">
        <f>('Visi duomenys'!J74&amp;" "&amp;'Visi duomenys'!K74&amp;" "&amp;'Visi duomenys'!L74)</f>
        <v xml:space="preserve">  </v>
      </c>
      <c r="E74" s="272" t="str">
        <f>'Visi duomenys'!C74</f>
        <v>08.4.2-ESFA-R-630-71-0002</v>
      </c>
      <c r="F74" s="287" t="str">
        <f>'Visi duomenys'!AP74</f>
        <v>P.S.372</v>
      </c>
      <c r="G74" s="273" t="str">
        <f>'Visi duomenys'!AQ74</f>
        <v>Tikslinių grupių asmenys, kurie dalyvauja informavimo, švietimo ir mokymo renginiuose bei sveikatos raštingumą didinančiose veiklose</v>
      </c>
      <c r="H74" s="273">
        <f>'Visi duomenys'!AR74</f>
        <v>1177</v>
      </c>
      <c r="I74" s="304"/>
      <c r="J74" s="305"/>
      <c r="K74" s="287" t="str">
        <f>'Visi duomenys'!AS74</f>
        <v>P.N.671</v>
      </c>
      <c r="L74" s="273" t="str">
        <f>'Visi duomenys'!AT74</f>
        <v>Modernizuoti savivaldybių visuomenės sveikatos biurai</v>
      </c>
      <c r="M74" s="273">
        <f>'Visi duomenys'!AU74</f>
        <v>1</v>
      </c>
      <c r="N74" s="304"/>
      <c r="O74" s="305"/>
      <c r="P74" s="287">
        <f>'Visi duomenys'!AV74</f>
        <v>0</v>
      </c>
      <c r="Q74" s="273">
        <f>'Visi duomenys'!AW74</f>
        <v>0</v>
      </c>
      <c r="R74" s="273">
        <f>'Visi duomenys'!AX74</f>
        <v>0</v>
      </c>
      <c r="S74" s="304"/>
      <c r="T74" s="305"/>
      <c r="U74" s="299">
        <f>'Visi duomenys'!AY74</f>
        <v>0</v>
      </c>
      <c r="V74" s="250">
        <f>'Visi duomenys'!AZ74</f>
        <v>0</v>
      </c>
      <c r="W74" s="250">
        <f>'Visi duomenys'!BA74</f>
        <v>0</v>
      </c>
      <c r="X74" s="304"/>
      <c r="Y74" s="305"/>
      <c r="Z74" s="299">
        <f>'Visi duomenys'!BB74</f>
        <v>0</v>
      </c>
      <c r="AA74" s="250">
        <f>'Visi duomenys'!BC74</f>
        <v>0</v>
      </c>
      <c r="AB74" s="250">
        <f>'Visi duomenys'!BD74</f>
        <v>0</v>
      </c>
      <c r="AC74" s="250"/>
      <c r="AD74" s="298"/>
      <c r="AE74" s="287">
        <f>'Visi duomenys'!BE74</f>
        <v>0</v>
      </c>
      <c r="AF74" s="273">
        <f>'Visi duomenys'!BF74</f>
        <v>0</v>
      </c>
      <c r="AG74" s="273">
        <f>'Visi duomenys'!BG74</f>
        <v>0</v>
      </c>
      <c r="AH74" s="304"/>
      <c r="AI74" s="305"/>
    </row>
    <row r="75" spans="1:35" s="274" customFormat="1" ht="16.5" customHeight="1" x14ac:dyDescent="0.25">
      <c r="A75" s="292" t="str">
        <f>'Visi duomenys'!A75</f>
        <v>2.1.2.1.3</v>
      </c>
      <c r="B75" s="237" t="str">
        <f>'Visi duomenys'!B75</f>
        <v>R086630-470000-1186</v>
      </c>
      <c r="C75" s="237" t="str">
        <f>'Visi duomenys'!D75</f>
        <v>Sveikam gyvenimui sakome - TAIP!</v>
      </c>
      <c r="D75" s="271" t="str">
        <f>('Visi duomenys'!J75&amp;" "&amp;'Visi duomenys'!K75&amp;" "&amp;'Visi duomenys'!L75)</f>
        <v xml:space="preserve">  </v>
      </c>
      <c r="E75" s="272" t="str">
        <f>'Visi duomenys'!C75</f>
        <v>08.4.2-ESFA-R-630-71-0001</v>
      </c>
      <c r="F75" s="287" t="str">
        <f>'Visi duomenys'!AP75</f>
        <v>P.S.372</v>
      </c>
      <c r="G75" s="273" t="str">
        <f>'Visi duomenys'!AQ75</f>
        <v>Tikslinių grupių asmenys, kurie dalyvavo informavimo, švietimo ir mokymo renginiuose bei sveikatos raštingumą didinančiose veiklose</v>
      </c>
      <c r="H75" s="273">
        <f>'Visi duomenys'!AR75</f>
        <v>1615</v>
      </c>
      <c r="I75" s="304"/>
      <c r="J75" s="305"/>
      <c r="K75" s="287">
        <f>'Visi duomenys'!AS75</f>
        <v>0</v>
      </c>
      <c r="L75" s="273">
        <f>'Visi duomenys'!AT75</f>
        <v>0</v>
      </c>
      <c r="M75" s="273">
        <f>'Visi duomenys'!AU75</f>
        <v>0</v>
      </c>
      <c r="N75" s="304"/>
      <c r="O75" s="305"/>
      <c r="P75" s="287">
        <f>'Visi duomenys'!AV75</f>
        <v>0</v>
      </c>
      <c r="Q75" s="273">
        <f>'Visi duomenys'!AW75</f>
        <v>0</v>
      </c>
      <c r="R75" s="273">
        <f>'Visi duomenys'!AX75</f>
        <v>0</v>
      </c>
      <c r="S75" s="304"/>
      <c r="T75" s="305"/>
      <c r="U75" s="299">
        <f>'Visi duomenys'!AY75</f>
        <v>0</v>
      </c>
      <c r="V75" s="250">
        <f>'Visi duomenys'!AZ75</f>
        <v>0</v>
      </c>
      <c r="W75" s="250">
        <f>'Visi duomenys'!BA75</f>
        <v>0</v>
      </c>
      <c r="X75" s="304"/>
      <c r="Y75" s="305"/>
      <c r="Z75" s="299">
        <f>'Visi duomenys'!BB75</f>
        <v>0</v>
      </c>
      <c r="AA75" s="250">
        <f>'Visi duomenys'!BC75</f>
        <v>0</v>
      </c>
      <c r="AB75" s="250">
        <f>'Visi duomenys'!BD75</f>
        <v>0</v>
      </c>
      <c r="AC75" s="250"/>
      <c r="AD75" s="298"/>
      <c r="AE75" s="287">
        <f>'Visi duomenys'!BE75</f>
        <v>0</v>
      </c>
      <c r="AF75" s="273">
        <f>'Visi duomenys'!BF75</f>
        <v>0</v>
      </c>
      <c r="AG75" s="273">
        <f>'Visi duomenys'!BG75</f>
        <v>0</v>
      </c>
      <c r="AH75" s="304"/>
      <c r="AI75" s="305"/>
    </row>
    <row r="76" spans="1:35" s="274" customFormat="1" ht="16.5" customHeight="1" x14ac:dyDescent="0.25">
      <c r="A76" s="292" t="str">
        <f>'Visi duomenys'!A76</f>
        <v>2.1.2.1.4</v>
      </c>
      <c r="B76" s="237" t="str">
        <f>'Visi duomenys'!B76</f>
        <v>R086630-470000-1187</v>
      </c>
      <c r="C76" s="237" t="str">
        <f>'Visi duomenys'!D76</f>
        <v>Šilalės rajono gyventojų sveikatos stiprinimas ir sveikos gyvensenos ugdymas</v>
      </c>
      <c r="D76" s="271" t="str">
        <f>('Visi duomenys'!J76&amp;" "&amp;'Visi duomenys'!K76&amp;" "&amp;'Visi duomenys'!L76)</f>
        <v xml:space="preserve">  </v>
      </c>
      <c r="E76" s="272" t="str">
        <f>'Visi duomenys'!C76</f>
        <v>08.4.2-ESFA-R-630-71-0003</v>
      </c>
      <c r="F76" s="287" t="str">
        <f>'Visi duomenys'!AP76</f>
        <v>P.S.372</v>
      </c>
      <c r="G76" s="273" t="str">
        <f>'Visi duomenys'!AQ76</f>
        <v>Tikslinių grupių asmenys, kurie dalyvavo informavimo, švietimo ir mokymo renginiuose bei sveikatos raštingumą didinačiose veiklose (skaičius)</v>
      </c>
      <c r="H76" s="273">
        <f>'Visi duomenys'!AR76</f>
        <v>1024</v>
      </c>
      <c r="I76" s="304"/>
      <c r="J76" s="305"/>
      <c r="K76" s="287">
        <f>'Visi duomenys'!AS76</f>
        <v>0</v>
      </c>
      <c r="L76" s="273">
        <f>'Visi duomenys'!AT76</f>
        <v>0</v>
      </c>
      <c r="M76" s="273">
        <f>'Visi duomenys'!AU76</f>
        <v>0</v>
      </c>
      <c r="N76" s="304"/>
      <c r="O76" s="305"/>
      <c r="P76" s="287">
        <f>'Visi duomenys'!AV76</f>
        <v>0</v>
      </c>
      <c r="Q76" s="273">
        <f>'Visi duomenys'!AW76</f>
        <v>0</v>
      </c>
      <c r="R76" s="273">
        <f>'Visi duomenys'!AX76</f>
        <v>0</v>
      </c>
      <c r="S76" s="304"/>
      <c r="T76" s="305"/>
      <c r="U76" s="299">
        <f>'Visi duomenys'!AY76</f>
        <v>0</v>
      </c>
      <c r="V76" s="250">
        <f>'Visi duomenys'!AZ76</f>
        <v>0</v>
      </c>
      <c r="W76" s="250">
        <f>'Visi duomenys'!BA76</f>
        <v>0</v>
      </c>
      <c r="X76" s="304"/>
      <c r="Y76" s="305"/>
      <c r="Z76" s="299">
        <f>'Visi duomenys'!BB76</f>
        <v>0</v>
      </c>
      <c r="AA76" s="250">
        <f>'Visi duomenys'!BC76</f>
        <v>0</v>
      </c>
      <c r="AB76" s="250">
        <f>'Visi duomenys'!BD76</f>
        <v>0</v>
      </c>
      <c r="AC76" s="250"/>
      <c r="AD76" s="298"/>
      <c r="AE76" s="287">
        <f>'Visi duomenys'!BE76</f>
        <v>0</v>
      </c>
      <c r="AF76" s="273">
        <f>'Visi duomenys'!BF76</f>
        <v>0</v>
      </c>
      <c r="AG76" s="273">
        <f>'Visi duomenys'!BG76</f>
        <v>0</v>
      </c>
      <c r="AH76" s="304"/>
      <c r="AI76" s="305"/>
    </row>
    <row r="77" spans="1:35" s="274" customFormat="1" ht="16.5" customHeight="1" x14ac:dyDescent="0.25">
      <c r="A77" s="291" t="str">
        <f>'Visi duomenys'!A77</f>
        <v>2.1.2.2</v>
      </c>
      <c r="B77" s="236" t="str">
        <f>'Visi duomenys'!B77</f>
        <v/>
      </c>
      <c r="C77" s="236" t="str">
        <f>'Visi duomenys'!D77</f>
        <v>Priemonė: Priemonių, gerinančių ambulatorinių sveikatos priežiūros paslaugų prieinamumą tuberkulioze sergantiems asmenims, įgyvendinimas</v>
      </c>
      <c r="D77" s="275" t="str">
        <f>('Visi duomenys'!J77&amp;" "&amp;'Visi duomenys'!K77&amp;" "&amp;'Visi duomenys'!L77)</f>
        <v xml:space="preserve">  </v>
      </c>
      <c r="E77" s="276">
        <f>'Visi duomenys'!C77</f>
        <v>0</v>
      </c>
      <c r="F77" s="288">
        <f>'Visi duomenys'!AP77</f>
        <v>0</v>
      </c>
      <c r="G77" s="277">
        <f>'Visi duomenys'!AQ77</f>
        <v>0</v>
      </c>
      <c r="H77" s="277">
        <f>'Visi duomenys'!AR77</f>
        <v>0</v>
      </c>
      <c r="I77" s="302"/>
      <c r="J77" s="303"/>
      <c r="K77" s="288">
        <f>'Visi duomenys'!AS77</f>
        <v>0</v>
      </c>
      <c r="L77" s="277">
        <f>'Visi duomenys'!AT77</f>
        <v>0</v>
      </c>
      <c r="M77" s="277">
        <f>'Visi duomenys'!AU77</f>
        <v>0</v>
      </c>
      <c r="N77" s="302"/>
      <c r="O77" s="303"/>
      <c r="P77" s="288">
        <f>'Visi duomenys'!AV77</f>
        <v>0</v>
      </c>
      <c r="Q77" s="277">
        <f>'Visi duomenys'!AW77</f>
        <v>0</v>
      </c>
      <c r="R77" s="277">
        <f>'Visi duomenys'!AX77</f>
        <v>0</v>
      </c>
      <c r="S77" s="302"/>
      <c r="T77" s="303"/>
      <c r="U77" s="300">
        <f>'Visi duomenys'!AY77</f>
        <v>0</v>
      </c>
      <c r="V77" s="301">
        <f>'Visi duomenys'!AZ77</f>
        <v>0</v>
      </c>
      <c r="W77" s="301">
        <f>'Visi duomenys'!BA77</f>
        <v>0</v>
      </c>
      <c r="X77" s="302"/>
      <c r="Y77" s="303"/>
      <c r="Z77" s="300">
        <f>'Visi duomenys'!BB77</f>
        <v>0</v>
      </c>
      <c r="AA77" s="301">
        <f>'Visi duomenys'!BC77</f>
        <v>0</v>
      </c>
      <c r="AB77" s="301">
        <f>'Visi duomenys'!BD77</f>
        <v>0</v>
      </c>
      <c r="AC77" s="301"/>
      <c r="AD77" s="297"/>
      <c r="AE77" s="288">
        <f>'Visi duomenys'!BE77</f>
        <v>0</v>
      </c>
      <c r="AF77" s="277">
        <f>'Visi duomenys'!BF77</f>
        <v>0</v>
      </c>
      <c r="AG77" s="277">
        <f>'Visi duomenys'!BG77</f>
        <v>0</v>
      </c>
      <c r="AH77" s="302"/>
      <c r="AI77" s="303"/>
    </row>
    <row r="78" spans="1:35" s="274" customFormat="1" ht="16.5" customHeight="1" x14ac:dyDescent="0.25">
      <c r="A78" s="292" t="str">
        <f>'Visi duomenys'!A78</f>
        <v>2.1.2.2.1</v>
      </c>
      <c r="B78" s="237" t="str">
        <f>'Visi duomenys'!B78</f>
        <v>R086615-470000-1189</v>
      </c>
      <c r="C78" s="237" t="str">
        <f>'Visi duomenys'!D78</f>
        <v>Priemonių, gerinančių ambulatorinių asmens sveikatos priežiūros paslaugų prieinamumą tuberkulioze sergantiems asmenims Jurbarko rajone, įgyvendinimas</v>
      </c>
      <c r="D78" s="271" t="str">
        <f>('Visi duomenys'!J78&amp;" "&amp;'Visi duomenys'!K78&amp;" "&amp;'Visi duomenys'!L78)</f>
        <v xml:space="preserve">  </v>
      </c>
      <c r="E78" s="272" t="str">
        <f>'Visi duomenys'!C78</f>
        <v>08.4.2-ESFA-R-615-71-0003</v>
      </c>
      <c r="F78" s="287" t="str">
        <f>'Visi duomenys'!AP78</f>
        <v>P.N.604</v>
      </c>
      <c r="G78" s="273" t="str">
        <f>'Visi duomenys'!AQ78</f>
        <v>Tuberkulioze sergantys pacientai, kuriems buvo suteiktos socialinės paramos priemonės (maisto talonų dalijimas) tuberkuliozės ambulatorinio gydymo metu</v>
      </c>
      <c r="H78" s="273">
        <f>'Visi duomenys'!AR78</f>
        <v>28</v>
      </c>
      <c r="I78" s="304"/>
      <c r="J78" s="305"/>
      <c r="K78" s="287">
        <f>'Visi duomenys'!AS78</f>
        <v>0</v>
      </c>
      <c r="L78" s="273">
        <f>'Visi duomenys'!AT78</f>
        <v>0</v>
      </c>
      <c r="M78" s="273">
        <f>'Visi duomenys'!AU78</f>
        <v>0</v>
      </c>
      <c r="N78" s="304"/>
      <c r="O78" s="305"/>
      <c r="P78" s="287">
        <f>'Visi duomenys'!AV78</f>
        <v>0</v>
      </c>
      <c r="Q78" s="273">
        <f>'Visi duomenys'!AW78</f>
        <v>0</v>
      </c>
      <c r="R78" s="273">
        <f>'Visi duomenys'!AX78</f>
        <v>0</v>
      </c>
      <c r="S78" s="304"/>
      <c r="T78" s="305"/>
      <c r="U78" s="299">
        <f>'Visi duomenys'!AY78</f>
        <v>0</v>
      </c>
      <c r="V78" s="250">
        <f>'Visi duomenys'!AZ78</f>
        <v>0</v>
      </c>
      <c r="W78" s="250">
        <f>'Visi duomenys'!BA78</f>
        <v>0</v>
      </c>
      <c r="X78" s="304"/>
      <c r="Y78" s="305"/>
      <c r="Z78" s="299">
        <f>'Visi duomenys'!BB78</f>
        <v>0</v>
      </c>
      <c r="AA78" s="250">
        <f>'Visi duomenys'!BC78</f>
        <v>0</v>
      </c>
      <c r="AB78" s="250">
        <f>'Visi duomenys'!BD78</f>
        <v>0</v>
      </c>
      <c r="AC78" s="250"/>
      <c r="AD78" s="298"/>
      <c r="AE78" s="287">
        <f>'Visi duomenys'!BE78</f>
        <v>0</v>
      </c>
      <c r="AF78" s="273">
        <f>'Visi duomenys'!BF78</f>
        <v>0</v>
      </c>
      <c r="AG78" s="273">
        <f>'Visi duomenys'!BG78</f>
        <v>0</v>
      </c>
      <c r="AH78" s="304"/>
      <c r="AI78" s="305"/>
    </row>
    <row r="79" spans="1:35" s="274" customFormat="1" ht="16.5" customHeight="1" x14ac:dyDescent="0.25">
      <c r="A79" s="292" t="str">
        <f>'Visi duomenys'!A79</f>
        <v>2.1.2.2.2</v>
      </c>
      <c r="B79" s="237" t="str">
        <f>'Visi duomenys'!B79</f>
        <v>R086615-470000-1190</v>
      </c>
      <c r="C79" s="237" t="str">
        <f>'Visi duomenys'!D79</f>
        <v>Pagėgių savivaldybės gyventojų sergančių tuberkulioze, sveikatos priežiūros paslaugų prieinamumo gerinimas</v>
      </c>
      <c r="D79" s="271" t="str">
        <f>('Visi duomenys'!J79&amp;" "&amp;'Visi duomenys'!K79&amp;" "&amp;'Visi duomenys'!L79)</f>
        <v xml:space="preserve">  </v>
      </c>
      <c r="E79" s="272" t="str">
        <f>'Visi duomenys'!C79</f>
        <v>08.4.2-ESFA-R-615-71-0002</v>
      </c>
      <c r="F79" s="287" t="str">
        <f>'Visi duomenys'!AP79</f>
        <v>P.N.604</v>
      </c>
      <c r="G79" s="273" t="str">
        <f>'Visi duomenys'!AQ79</f>
        <v>Tuberkulioze sergantys pacientai, kuriems buvo suteiktos socialinės paramos priemonės (maisto talonų dalijimas) tuberkuliozės ambulatorinio gydymo metu</v>
      </c>
      <c r="H79" s="273">
        <f>'Visi duomenys'!AR79</f>
        <v>9</v>
      </c>
      <c r="I79" s="304"/>
      <c r="J79" s="305"/>
      <c r="K79" s="287">
        <f>'Visi duomenys'!AS79</f>
        <v>0</v>
      </c>
      <c r="L79" s="273">
        <f>'Visi duomenys'!AT79</f>
        <v>0</v>
      </c>
      <c r="M79" s="273">
        <f>'Visi duomenys'!AU79</f>
        <v>0</v>
      </c>
      <c r="N79" s="304"/>
      <c r="O79" s="305"/>
      <c r="P79" s="287">
        <f>'Visi duomenys'!AV79</f>
        <v>0</v>
      </c>
      <c r="Q79" s="273">
        <f>'Visi duomenys'!AW79</f>
        <v>0</v>
      </c>
      <c r="R79" s="273">
        <f>'Visi duomenys'!AX79</f>
        <v>0</v>
      </c>
      <c r="S79" s="304"/>
      <c r="T79" s="305"/>
      <c r="U79" s="299">
        <f>'Visi duomenys'!AY79</f>
        <v>0</v>
      </c>
      <c r="V79" s="250">
        <f>'Visi duomenys'!AZ79</f>
        <v>0</v>
      </c>
      <c r="W79" s="250">
        <f>'Visi duomenys'!BA79</f>
        <v>0</v>
      </c>
      <c r="X79" s="304"/>
      <c r="Y79" s="305"/>
      <c r="Z79" s="299">
        <f>'Visi duomenys'!BB79</f>
        <v>0</v>
      </c>
      <c r="AA79" s="250">
        <f>'Visi duomenys'!BC79</f>
        <v>0</v>
      </c>
      <c r="AB79" s="250">
        <f>'Visi duomenys'!BD79</f>
        <v>0</v>
      </c>
      <c r="AC79" s="250"/>
      <c r="AD79" s="298"/>
      <c r="AE79" s="287">
        <f>'Visi duomenys'!BE79</f>
        <v>0</v>
      </c>
      <c r="AF79" s="273">
        <f>'Visi duomenys'!BF79</f>
        <v>0</v>
      </c>
      <c r="AG79" s="273">
        <f>'Visi duomenys'!BG79</f>
        <v>0</v>
      </c>
      <c r="AH79" s="304"/>
      <c r="AI79" s="305"/>
    </row>
    <row r="80" spans="1:35" s="274" customFormat="1" ht="16.5" customHeight="1" x14ac:dyDescent="0.25">
      <c r="A80" s="292" t="str">
        <f>'Visi duomenys'!A80</f>
        <v>2.1.2.2.3</v>
      </c>
      <c r="B80" s="237" t="str">
        <f>'Visi duomenys'!B80</f>
        <v>R086615-470000-1191</v>
      </c>
      <c r="C80" s="237" t="str">
        <f>'Visi duomenys'!D80</f>
        <v>Ambulatorinių sveikatos priežiūros paslaugų prieinamumo Šilalės PSPC gerinimas tuberkulioze sergantiems asmenims</v>
      </c>
      <c r="D80" s="271" t="str">
        <f>('Visi duomenys'!J80&amp;" "&amp;'Visi duomenys'!K80&amp;" "&amp;'Visi duomenys'!L80)</f>
        <v xml:space="preserve">  </v>
      </c>
      <c r="E80" s="272" t="str">
        <f>'Visi duomenys'!C80</f>
        <v>08.4.2-ESFA-R-615-71-0001</v>
      </c>
      <c r="F80" s="287" t="str">
        <f>'Visi duomenys'!AP80</f>
        <v>P.N.604</v>
      </c>
      <c r="G80" s="273" t="str">
        <f>'Visi duomenys'!AQ80</f>
        <v>Tuberkulioze sergantys pacientai, kuriems buvo suteiktos socialinės paramos priemonės (maisto talonų dalijimas) tuberkuliozės ambulatorinio gydymo metu</v>
      </c>
      <c r="H80" s="273">
        <f>'Visi duomenys'!AR80</f>
        <v>25</v>
      </c>
      <c r="I80" s="304"/>
      <c r="J80" s="305"/>
      <c r="K80" s="287">
        <f>'Visi duomenys'!AS80</f>
        <v>0</v>
      </c>
      <c r="L80" s="273">
        <f>'Visi duomenys'!AT80</f>
        <v>0</v>
      </c>
      <c r="M80" s="273">
        <f>'Visi duomenys'!AU80</f>
        <v>0</v>
      </c>
      <c r="N80" s="304"/>
      <c r="O80" s="305"/>
      <c r="P80" s="287">
        <f>'Visi duomenys'!AV80</f>
        <v>0</v>
      </c>
      <c r="Q80" s="273">
        <f>'Visi duomenys'!AW80</f>
        <v>0</v>
      </c>
      <c r="R80" s="273">
        <f>'Visi duomenys'!AX80</f>
        <v>0</v>
      </c>
      <c r="S80" s="304"/>
      <c r="T80" s="305"/>
      <c r="U80" s="299">
        <f>'Visi duomenys'!AY80</f>
        <v>0</v>
      </c>
      <c r="V80" s="250">
        <f>'Visi duomenys'!AZ80</f>
        <v>0</v>
      </c>
      <c r="W80" s="250">
        <f>'Visi duomenys'!BA80</f>
        <v>0</v>
      </c>
      <c r="X80" s="304"/>
      <c r="Y80" s="305"/>
      <c r="Z80" s="299">
        <f>'Visi duomenys'!BB80</f>
        <v>0</v>
      </c>
      <c r="AA80" s="250">
        <f>'Visi duomenys'!BC80</f>
        <v>0</v>
      </c>
      <c r="AB80" s="250">
        <f>'Visi duomenys'!BD80</f>
        <v>0</v>
      </c>
      <c r="AC80" s="250"/>
      <c r="AD80" s="298"/>
      <c r="AE80" s="287">
        <f>'Visi duomenys'!BE80</f>
        <v>0</v>
      </c>
      <c r="AF80" s="273">
        <f>'Visi duomenys'!BF80</f>
        <v>0</v>
      </c>
      <c r="AG80" s="273">
        <f>'Visi duomenys'!BG80</f>
        <v>0</v>
      </c>
      <c r="AH80" s="304"/>
      <c r="AI80" s="305"/>
    </row>
    <row r="81" spans="1:35" s="274" customFormat="1" ht="16.5" customHeight="1" x14ac:dyDescent="0.25">
      <c r="A81" s="292" t="str">
        <f>'Visi duomenys'!A81</f>
        <v>2.1.2.2.4</v>
      </c>
      <c r="B81" s="237" t="str">
        <f>'Visi duomenys'!B81</f>
        <v>R086615-470000-1192</v>
      </c>
      <c r="C81" s="237" t="str">
        <f>'Visi duomenys'!D81</f>
        <v>Socialinės paramos priemonių teikimas tuberkulioze sergantiems Tauragės rajono gyventojams</v>
      </c>
      <c r="D81" s="271" t="str">
        <f>('Visi duomenys'!J81&amp;" "&amp;'Visi duomenys'!K81&amp;" "&amp;'Visi duomenys'!L81)</f>
        <v xml:space="preserve">  </v>
      </c>
      <c r="E81" s="272" t="str">
        <f>'Visi duomenys'!C81</f>
        <v>08.4.2-ESFA-R-615-71-0004</v>
      </c>
      <c r="F81" s="287" t="str">
        <f>'Visi duomenys'!AP81</f>
        <v>P.N.604</v>
      </c>
      <c r="G81" s="273" t="str">
        <f>'Visi duomenys'!AQ81</f>
        <v>Tuberkulioze sergantys pacientai, kuriems buvo suteiktos socialinės paramos priemonės (maisto talonų dalijimas) tuberkuliozės ambulatorinio gydymo metu</v>
      </c>
      <c r="H81" s="273">
        <f>'Visi duomenys'!AR81</f>
        <v>38</v>
      </c>
      <c r="I81" s="304"/>
      <c r="J81" s="305"/>
      <c r="K81" s="287">
        <f>'Visi duomenys'!AS81</f>
        <v>0</v>
      </c>
      <c r="L81" s="273">
        <f>'Visi duomenys'!AT81</f>
        <v>0</v>
      </c>
      <c r="M81" s="273">
        <f>'Visi duomenys'!AU81</f>
        <v>0</v>
      </c>
      <c r="N81" s="304"/>
      <c r="O81" s="305"/>
      <c r="P81" s="287">
        <f>'Visi duomenys'!AV81</f>
        <v>0</v>
      </c>
      <c r="Q81" s="273">
        <f>'Visi duomenys'!AW81</f>
        <v>0</v>
      </c>
      <c r="R81" s="273">
        <f>'Visi duomenys'!AX81</f>
        <v>0</v>
      </c>
      <c r="S81" s="304"/>
      <c r="T81" s="305"/>
      <c r="U81" s="299">
        <f>'Visi duomenys'!AY81</f>
        <v>0</v>
      </c>
      <c r="V81" s="250">
        <f>'Visi duomenys'!AZ81</f>
        <v>0</v>
      </c>
      <c r="W81" s="250">
        <f>'Visi duomenys'!BA81</f>
        <v>0</v>
      </c>
      <c r="X81" s="304"/>
      <c r="Y81" s="305"/>
      <c r="Z81" s="299">
        <f>'Visi duomenys'!BB81</f>
        <v>0</v>
      </c>
      <c r="AA81" s="250">
        <f>'Visi duomenys'!BC81</f>
        <v>0</v>
      </c>
      <c r="AB81" s="250">
        <f>'Visi duomenys'!BD81</f>
        <v>0</v>
      </c>
      <c r="AC81" s="250"/>
      <c r="AD81" s="298"/>
      <c r="AE81" s="287">
        <f>'Visi duomenys'!BE81</f>
        <v>0</v>
      </c>
      <c r="AF81" s="273">
        <f>'Visi duomenys'!BF81</f>
        <v>0</v>
      </c>
      <c r="AG81" s="273">
        <f>'Visi duomenys'!BG81</f>
        <v>0</v>
      </c>
      <c r="AH81" s="304"/>
      <c r="AI81" s="305"/>
    </row>
    <row r="82" spans="1:35" s="274" customFormat="1" ht="16.5" customHeight="1" x14ac:dyDescent="0.25">
      <c r="A82" s="291" t="str">
        <f>'Visi duomenys'!A82</f>
        <v>2.1.2.3</v>
      </c>
      <c r="B82" s="236">
        <f>'Visi duomenys'!B82</f>
        <v>0</v>
      </c>
      <c r="C82" s="236" t="str">
        <f>'Visi duomenys'!D82</f>
        <v>Priemonė: Pirminės asmens sveikatos priežiūros veiklos efektyvumo didinimas</v>
      </c>
      <c r="D82" s="275" t="str">
        <f>('Visi duomenys'!J82&amp;" "&amp;'Visi duomenys'!K82&amp;" "&amp;'Visi duomenys'!L82)</f>
        <v xml:space="preserve">  </v>
      </c>
      <c r="E82" s="276">
        <f>'Visi duomenys'!C82</f>
        <v>0</v>
      </c>
      <c r="F82" s="288">
        <f>'Visi duomenys'!AP82</f>
        <v>0</v>
      </c>
      <c r="G82" s="277">
        <f>'Visi duomenys'!AQ82</f>
        <v>0</v>
      </c>
      <c r="H82" s="277">
        <f>'Visi duomenys'!AR82</f>
        <v>0</v>
      </c>
      <c r="I82" s="302"/>
      <c r="J82" s="303"/>
      <c r="K82" s="288">
        <f>'Visi duomenys'!AS82</f>
        <v>0</v>
      </c>
      <c r="L82" s="277">
        <f>'Visi duomenys'!AT82</f>
        <v>0</v>
      </c>
      <c r="M82" s="277">
        <f>'Visi duomenys'!AU82</f>
        <v>0</v>
      </c>
      <c r="N82" s="302"/>
      <c r="O82" s="303"/>
      <c r="P82" s="288">
        <f>'Visi duomenys'!AV82</f>
        <v>0</v>
      </c>
      <c r="Q82" s="277">
        <f>'Visi duomenys'!AW82</f>
        <v>0</v>
      </c>
      <c r="R82" s="277">
        <f>'Visi duomenys'!AX82</f>
        <v>0</v>
      </c>
      <c r="S82" s="302"/>
      <c r="T82" s="303"/>
      <c r="U82" s="300">
        <f>'Visi duomenys'!AY82</f>
        <v>0</v>
      </c>
      <c r="V82" s="301">
        <f>'Visi duomenys'!AZ82</f>
        <v>0</v>
      </c>
      <c r="W82" s="301">
        <f>'Visi duomenys'!BA82</f>
        <v>0</v>
      </c>
      <c r="X82" s="302"/>
      <c r="Y82" s="303"/>
      <c r="Z82" s="300">
        <f>'Visi duomenys'!BB82</f>
        <v>0</v>
      </c>
      <c r="AA82" s="301">
        <f>'Visi duomenys'!BC82</f>
        <v>0</v>
      </c>
      <c r="AB82" s="301">
        <f>'Visi duomenys'!BD82</f>
        <v>0</v>
      </c>
      <c r="AC82" s="301"/>
      <c r="AD82" s="297"/>
      <c r="AE82" s="288">
        <f>'Visi duomenys'!BE82</f>
        <v>0</v>
      </c>
      <c r="AF82" s="277">
        <f>'Visi duomenys'!BF82</f>
        <v>0</v>
      </c>
      <c r="AG82" s="277">
        <f>'Visi duomenys'!BG82</f>
        <v>0</v>
      </c>
      <c r="AH82" s="302"/>
      <c r="AI82" s="303"/>
    </row>
    <row r="83" spans="1:35" s="274" customFormat="1" ht="16.5" customHeight="1" x14ac:dyDescent="0.25">
      <c r="A83" s="292" t="str">
        <f>'Visi duomenys'!A83</f>
        <v>2.1.2.3.1</v>
      </c>
      <c r="B83" s="237" t="str">
        <f>'Visi duomenys'!B83</f>
        <v>R086609-270000-0001</v>
      </c>
      <c r="C83" s="237" t="str">
        <f>'Visi duomenys'!D83</f>
        <v>Pagėgių PSPC paslaugų prieinamumo ir kokybės gerinimas</v>
      </c>
      <c r="D83" s="271" t="str">
        <f>('Visi duomenys'!J83&amp;" "&amp;'Visi duomenys'!K83&amp;" "&amp;'Visi duomenys'!L83)</f>
        <v xml:space="preserve">  </v>
      </c>
      <c r="E83" s="272" t="str">
        <f>'Visi duomenys'!C83</f>
        <v>08.1.3-CPVA-R-609-71-0014</v>
      </c>
      <c r="F83" s="287" t="str">
        <f>'Visi duomenys'!AP83</f>
        <v>P.B.236</v>
      </c>
      <c r="G83" s="273" t="str">
        <f>'Visi duomenys'!AQ83</f>
        <v xml:space="preserve">Gyventojai, turintys galimybę pasinaudoti pagerintomis sveikatos priežiūros paslaugomis </v>
      </c>
      <c r="H83" s="273">
        <f>'Visi duomenys'!AR83</f>
        <v>2500</v>
      </c>
      <c r="I83" s="304"/>
      <c r="J83" s="305"/>
      <c r="K83" s="287" t="str">
        <f>'Visi duomenys'!AS83</f>
        <v>P.S.363</v>
      </c>
      <c r="L83" s="273" t="str">
        <f>'Visi duomenys'!AT83</f>
        <v>Viešąsias sveikatos priežiūros paslaugas teikiančių asmens sveikatos priežiūros įstaigų, kuriose modernizuota paslaugų teikimo infrastruktūra, skaičius</v>
      </c>
      <c r="M83" s="273">
        <f>'Visi duomenys'!AU83</f>
        <v>1</v>
      </c>
      <c r="N83" s="304"/>
      <c r="O83" s="305"/>
      <c r="P83" s="287">
        <f>'Visi duomenys'!AV83</f>
        <v>0</v>
      </c>
      <c r="Q83" s="273">
        <f>'Visi duomenys'!AW83</f>
        <v>0</v>
      </c>
      <c r="R83" s="273">
        <f>'Visi duomenys'!AX83</f>
        <v>0</v>
      </c>
      <c r="S83" s="304"/>
      <c r="T83" s="305"/>
      <c r="U83" s="299">
        <f>'Visi duomenys'!AY83</f>
        <v>0</v>
      </c>
      <c r="V83" s="250">
        <f>'Visi duomenys'!AZ83</f>
        <v>0</v>
      </c>
      <c r="W83" s="250">
        <f>'Visi duomenys'!BA83</f>
        <v>0</v>
      </c>
      <c r="X83" s="304"/>
      <c r="Y83" s="305"/>
      <c r="Z83" s="299">
        <f>'Visi duomenys'!BB83</f>
        <v>0</v>
      </c>
      <c r="AA83" s="250">
        <f>'Visi duomenys'!BC83</f>
        <v>0</v>
      </c>
      <c r="AB83" s="250">
        <f>'Visi duomenys'!BD83</f>
        <v>0</v>
      </c>
      <c r="AC83" s="250"/>
      <c r="AD83" s="298"/>
      <c r="AE83" s="287">
        <f>'Visi duomenys'!BE83</f>
        <v>0</v>
      </c>
      <c r="AF83" s="273">
        <f>'Visi duomenys'!BF83</f>
        <v>0</v>
      </c>
      <c r="AG83" s="273">
        <f>'Visi duomenys'!BG83</f>
        <v>0</v>
      </c>
      <c r="AH83" s="304"/>
      <c r="AI83" s="305"/>
    </row>
    <row r="84" spans="1:35" s="274" customFormat="1" ht="16.5" customHeight="1" x14ac:dyDescent="0.25">
      <c r="A84" s="292" t="str">
        <f>'Visi duomenys'!A84</f>
        <v>2.1.2.3.2</v>
      </c>
      <c r="B84" s="237" t="str">
        <f>'Visi duomenys'!B84</f>
        <v>R086609-270000-0002</v>
      </c>
      <c r="C84" s="237" t="str">
        <f>'Visi duomenys'!D84</f>
        <v>IĮ Pagėgių šeimos centras veiklos efektyvumo gerinimas</v>
      </c>
      <c r="D84" s="271" t="str">
        <f>('Visi duomenys'!J84&amp;" "&amp;'Visi duomenys'!K84&amp;" "&amp;'Visi duomenys'!L84)</f>
        <v xml:space="preserve">  </v>
      </c>
      <c r="E84" s="272" t="str">
        <f>'Visi duomenys'!C84</f>
        <v>08.1.3-CPVA-R-609-71-0003</v>
      </c>
      <c r="F84" s="287" t="str">
        <f>'Visi duomenys'!AP84</f>
        <v>P.B.236</v>
      </c>
      <c r="G84" s="273" t="str">
        <f>'Visi duomenys'!AQ84</f>
        <v xml:space="preserve">Gyventojai, turintys galimybę pasinaudoti pagerintomis sveikatos priežiūros paslaugomis </v>
      </c>
      <c r="H84" s="273">
        <f>'Visi duomenys'!AR84</f>
        <v>3700</v>
      </c>
      <c r="I84" s="304"/>
      <c r="J84" s="305"/>
      <c r="K84" s="287" t="str">
        <f>'Visi duomenys'!AS84</f>
        <v>P.S.363</v>
      </c>
      <c r="L84" s="273" t="str">
        <f>'Visi duomenys'!AT84</f>
        <v>Viešąsias sveikatos priežiūros paslaugas teikiančių asmens sveikatos priežiūros įstaigų, kuriose modernizuota paslaugų teikimo infrastruktūra, skaičius</v>
      </c>
      <c r="M84" s="273">
        <f>'Visi duomenys'!AU84</f>
        <v>1</v>
      </c>
      <c r="N84" s="304"/>
      <c r="O84" s="305"/>
      <c r="P84" s="287">
        <f>'Visi duomenys'!AV84</f>
        <v>0</v>
      </c>
      <c r="Q84" s="273">
        <f>'Visi duomenys'!AW84</f>
        <v>0</v>
      </c>
      <c r="R84" s="273">
        <f>'Visi duomenys'!AX84</f>
        <v>0</v>
      </c>
      <c r="S84" s="304"/>
      <c r="T84" s="305"/>
      <c r="U84" s="299">
        <f>'Visi duomenys'!AY84</f>
        <v>0</v>
      </c>
      <c r="V84" s="250">
        <f>'Visi duomenys'!AZ84</f>
        <v>0</v>
      </c>
      <c r="W84" s="250">
        <f>'Visi duomenys'!BA84</f>
        <v>0</v>
      </c>
      <c r="X84" s="304"/>
      <c r="Y84" s="305"/>
      <c r="Z84" s="299">
        <f>'Visi duomenys'!BB84</f>
        <v>0</v>
      </c>
      <c r="AA84" s="250">
        <f>'Visi duomenys'!BC84</f>
        <v>0</v>
      </c>
      <c r="AB84" s="250">
        <f>'Visi duomenys'!BD84</f>
        <v>0</v>
      </c>
      <c r="AC84" s="250"/>
      <c r="AD84" s="298"/>
      <c r="AE84" s="287">
        <f>'Visi duomenys'!BE84</f>
        <v>0</v>
      </c>
      <c r="AF84" s="273">
        <f>'Visi duomenys'!BF84</f>
        <v>0</v>
      </c>
      <c r="AG84" s="273">
        <f>'Visi duomenys'!BG84</f>
        <v>0</v>
      </c>
      <c r="AH84" s="304"/>
      <c r="AI84" s="305"/>
    </row>
    <row r="85" spans="1:35" s="274" customFormat="1" ht="16.5" customHeight="1" x14ac:dyDescent="0.25">
      <c r="A85" s="292" t="str">
        <f>'Visi duomenys'!A85</f>
        <v>2.1.2.3.3</v>
      </c>
      <c r="B85" s="237" t="str">
        <f>'Visi duomenys'!B85</f>
        <v>R086609-270000-0003</v>
      </c>
      <c r="C85" s="237" t="str">
        <f>'Visi duomenys'!D85</f>
        <v>Jurbarko rajono viešųjų pirminės sveikatos priežiūros įstaigų veiklos efektyvumo didinimas</v>
      </c>
      <c r="D85" s="271" t="str">
        <f>('Visi duomenys'!J85&amp;" "&amp;'Visi duomenys'!K85&amp;" "&amp;'Visi duomenys'!L85)</f>
        <v xml:space="preserve">  </v>
      </c>
      <c r="E85" s="272" t="str">
        <f>'Visi duomenys'!C85</f>
        <v>08.1.3-CPVA-R-609-71-0013</v>
      </c>
      <c r="F85" s="287" t="str">
        <f>'Visi duomenys'!AP85</f>
        <v>P.B.236</v>
      </c>
      <c r="G85" s="273" t="str">
        <f>'Visi duomenys'!AQ85</f>
        <v xml:space="preserve">Gyventojai, turintys galimybę pasinaudoti pagerintomis sveikatos priežiūros paslaugomis </v>
      </c>
      <c r="H85" s="273">
        <f>'Visi duomenys'!AR85</f>
        <v>16488</v>
      </c>
      <c r="I85" s="304"/>
      <c r="J85" s="305"/>
      <c r="K85" s="287" t="str">
        <f>'Visi duomenys'!AS85</f>
        <v>P.S.363</v>
      </c>
      <c r="L85" s="273" t="str">
        <f>'Visi duomenys'!AT85</f>
        <v>Viešąsias sveikatos priežiūros paslaugas teikiančių asmens sveikatos priežiūros įstaigų, kuriose modernizuota paslaugų teikimo infrastruktūra, skaičius</v>
      </c>
      <c r="M85" s="273">
        <f>'Visi duomenys'!AU85</f>
        <v>5</v>
      </c>
      <c r="N85" s="304"/>
      <c r="O85" s="305"/>
      <c r="P85" s="287">
        <f>'Visi duomenys'!AV85</f>
        <v>0</v>
      </c>
      <c r="Q85" s="273">
        <f>'Visi duomenys'!AW85</f>
        <v>0</v>
      </c>
      <c r="R85" s="273">
        <f>'Visi duomenys'!AX85</f>
        <v>0</v>
      </c>
      <c r="S85" s="304"/>
      <c r="T85" s="305"/>
      <c r="U85" s="299">
        <f>'Visi duomenys'!AY85</f>
        <v>0</v>
      </c>
      <c r="V85" s="250">
        <f>'Visi duomenys'!AZ85</f>
        <v>0</v>
      </c>
      <c r="W85" s="250">
        <f>'Visi duomenys'!BA85</f>
        <v>0</v>
      </c>
      <c r="X85" s="304"/>
      <c r="Y85" s="305"/>
      <c r="Z85" s="299">
        <f>'Visi duomenys'!BB85</f>
        <v>0</v>
      </c>
      <c r="AA85" s="250">
        <f>'Visi duomenys'!BC85</f>
        <v>0</v>
      </c>
      <c r="AB85" s="250">
        <f>'Visi duomenys'!BD85</f>
        <v>0</v>
      </c>
      <c r="AC85" s="250"/>
      <c r="AD85" s="298"/>
      <c r="AE85" s="287">
        <f>'Visi duomenys'!BE85</f>
        <v>0</v>
      </c>
      <c r="AF85" s="273">
        <f>'Visi duomenys'!BF85</f>
        <v>0</v>
      </c>
      <c r="AG85" s="273">
        <f>'Visi duomenys'!BG85</f>
        <v>0</v>
      </c>
      <c r="AH85" s="304"/>
      <c r="AI85" s="305"/>
    </row>
    <row r="86" spans="1:35" s="274" customFormat="1" ht="16.5" customHeight="1" x14ac:dyDescent="0.25">
      <c r="A86" s="292" t="str">
        <f>'Visi duomenys'!A86</f>
        <v>2.1.2.3.4</v>
      </c>
      <c r="B86" s="237" t="str">
        <f>'Visi duomenys'!B86</f>
        <v>R086609-270000-0004</v>
      </c>
      <c r="C86" s="237" t="str">
        <f>'Visi duomenys'!D86</f>
        <v>UAB Jurbarko šeimos klinikos pirminės asmens sveikatos priežiūros veiklos efektyvumo didinimas</v>
      </c>
      <c r="D86" s="271" t="str">
        <f>('Visi duomenys'!J86&amp;" "&amp;'Visi duomenys'!K86&amp;" "&amp;'Visi duomenys'!L86)</f>
        <v xml:space="preserve">  </v>
      </c>
      <c r="E86" s="272" t="str">
        <f>'Visi duomenys'!C86</f>
        <v>08.1.3-CPVA-R-609-71-0011</v>
      </c>
      <c r="F86" s="287" t="str">
        <f>'Visi duomenys'!AP86</f>
        <v>P.B.236</v>
      </c>
      <c r="G86" s="273" t="str">
        <f>'Visi duomenys'!AQ86</f>
        <v xml:space="preserve">Gyventojai, turintys galimybę pasinaudoti pagerintomis sveikatos priežiūros paslaugomis </v>
      </c>
      <c r="H86" s="273">
        <f>'Visi duomenys'!AR86</f>
        <v>2513</v>
      </c>
      <c r="I86" s="304"/>
      <c r="J86" s="305"/>
      <c r="K86" s="287" t="str">
        <f>'Visi duomenys'!AS86</f>
        <v>P.S.363</v>
      </c>
      <c r="L86" s="273" t="str">
        <f>'Visi duomenys'!AT86</f>
        <v>Viešąsias sveikatos priežiūros paslaugas teikiančių asmens sveikatos priežiūros įstaigų, kuriose modernizuota paslaugų teikimo infrastruktūra, skaičius</v>
      </c>
      <c r="M86" s="273">
        <f>'Visi duomenys'!AU86</f>
        <v>1</v>
      </c>
      <c r="N86" s="304"/>
      <c r="O86" s="305"/>
      <c r="P86" s="287">
        <f>'Visi duomenys'!AV86</f>
        <v>0</v>
      </c>
      <c r="Q86" s="273">
        <f>'Visi duomenys'!AW86</f>
        <v>0</v>
      </c>
      <c r="R86" s="273">
        <f>'Visi duomenys'!AX86</f>
        <v>0</v>
      </c>
      <c r="S86" s="304"/>
      <c r="T86" s="305"/>
      <c r="U86" s="299">
        <f>'Visi duomenys'!AY86</f>
        <v>0</v>
      </c>
      <c r="V86" s="250">
        <f>'Visi duomenys'!AZ86</f>
        <v>0</v>
      </c>
      <c r="W86" s="250">
        <f>'Visi duomenys'!BA86</f>
        <v>0</v>
      </c>
      <c r="X86" s="304"/>
      <c r="Y86" s="305"/>
      <c r="Z86" s="299">
        <f>'Visi duomenys'!BB86</f>
        <v>0</v>
      </c>
      <c r="AA86" s="250">
        <f>'Visi duomenys'!BC86</f>
        <v>0</v>
      </c>
      <c r="AB86" s="250">
        <f>'Visi duomenys'!BD86</f>
        <v>0</v>
      </c>
      <c r="AC86" s="250"/>
      <c r="AD86" s="298"/>
      <c r="AE86" s="287">
        <f>'Visi duomenys'!BE86</f>
        <v>0</v>
      </c>
      <c r="AF86" s="273">
        <f>'Visi duomenys'!BF86</f>
        <v>0</v>
      </c>
      <c r="AG86" s="273">
        <f>'Visi duomenys'!BG86</f>
        <v>0</v>
      </c>
      <c r="AH86" s="304"/>
      <c r="AI86" s="305"/>
    </row>
    <row r="87" spans="1:35" s="274" customFormat="1" ht="16.5" customHeight="1" x14ac:dyDescent="0.25">
      <c r="A87" s="292" t="str">
        <f>'Visi duomenys'!A87</f>
        <v>2.1.2.3.5</v>
      </c>
      <c r="B87" s="237" t="str">
        <f>'Visi duomenys'!B87</f>
        <v>R086609-270000-0005</v>
      </c>
      <c r="C87" s="237" t="str">
        <f>'Visi duomenys'!D87</f>
        <v>N. Dungveckienės šeimos klinikos pirminės asmens sveikatos priežiūros veiklos efektyvumo didinimas</v>
      </c>
      <c r="D87" s="271" t="str">
        <f>('Visi duomenys'!J87&amp;" "&amp;'Visi duomenys'!K87&amp;" "&amp;'Visi duomenys'!L87)</f>
        <v xml:space="preserve">  </v>
      </c>
      <c r="E87" s="272" t="str">
        <f>'Visi duomenys'!C87</f>
        <v>08.1.3-CPVA-R-609-71-0012</v>
      </c>
      <c r="F87" s="287" t="str">
        <f>'Visi duomenys'!AP87</f>
        <v>P.B.236</v>
      </c>
      <c r="G87" s="273" t="str">
        <f>'Visi duomenys'!AQ87</f>
        <v xml:space="preserve">Gyventojai, turintys galimybę pasinaudoti pagerintomis sveikatos priežiūros paslaugomis </v>
      </c>
      <c r="H87" s="273">
        <f>'Visi duomenys'!AR87</f>
        <v>2472</v>
      </c>
      <c r="I87" s="304"/>
      <c r="J87" s="305"/>
      <c r="K87" s="287" t="str">
        <f>'Visi duomenys'!AS87</f>
        <v>P.S.363</v>
      </c>
      <c r="L87" s="273" t="str">
        <f>'Visi duomenys'!AT87</f>
        <v>Viešąsias sveikatos priežiūros paslaugas teikiančių asmens sveikatos priežiūros įstaigų, kuriose modernizuota paslaugų teikimo infrastruktūra, skaičius</v>
      </c>
      <c r="M87" s="273">
        <f>'Visi duomenys'!AU87</f>
        <v>1</v>
      </c>
      <c r="N87" s="304"/>
      <c r="O87" s="305"/>
      <c r="P87" s="287">
        <f>'Visi duomenys'!AV87</f>
        <v>0</v>
      </c>
      <c r="Q87" s="273">
        <f>'Visi duomenys'!AW87</f>
        <v>0</v>
      </c>
      <c r="R87" s="273">
        <f>'Visi duomenys'!AX87</f>
        <v>0</v>
      </c>
      <c r="S87" s="304"/>
      <c r="T87" s="305"/>
      <c r="U87" s="299">
        <f>'Visi duomenys'!AY87</f>
        <v>0</v>
      </c>
      <c r="V87" s="250">
        <f>'Visi duomenys'!AZ87</f>
        <v>0</v>
      </c>
      <c r="W87" s="250">
        <f>'Visi duomenys'!BA87</f>
        <v>0</v>
      </c>
      <c r="X87" s="304"/>
      <c r="Y87" s="305"/>
      <c r="Z87" s="299">
        <f>'Visi duomenys'!BB87</f>
        <v>0</v>
      </c>
      <c r="AA87" s="250">
        <f>'Visi duomenys'!BC87</f>
        <v>0</v>
      </c>
      <c r="AB87" s="250">
        <f>'Visi duomenys'!BD87</f>
        <v>0</v>
      </c>
      <c r="AC87" s="250"/>
      <c r="AD87" s="298"/>
      <c r="AE87" s="287">
        <f>'Visi duomenys'!BE87</f>
        <v>0</v>
      </c>
      <c r="AF87" s="273">
        <f>'Visi duomenys'!BF87</f>
        <v>0</v>
      </c>
      <c r="AG87" s="273">
        <f>'Visi duomenys'!BG87</f>
        <v>0</v>
      </c>
      <c r="AH87" s="304"/>
      <c r="AI87" s="305"/>
    </row>
    <row r="88" spans="1:35" s="274" customFormat="1" ht="16.5" customHeight="1" x14ac:dyDescent="0.25">
      <c r="A88" s="292" t="str">
        <f>'Visi duomenys'!A88</f>
        <v>2.1.2.3.6</v>
      </c>
      <c r="B88" s="237" t="str">
        <f>'Visi duomenys'!B88</f>
        <v>R086609-270000-0006</v>
      </c>
      <c r="C88" s="237" t="str">
        <f>'Visi duomenys'!D88</f>
        <v>T.Švedko gydytojos kabineto pirminės asmens sveikatos priežiūros veiklos efektyvumo didinimas</v>
      </c>
      <c r="D88" s="271" t="str">
        <f>('Visi duomenys'!J88&amp;" "&amp;'Visi duomenys'!K88&amp;" "&amp;'Visi duomenys'!L88)</f>
        <v xml:space="preserve">  </v>
      </c>
      <c r="E88" s="272" t="str">
        <f>'Visi duomenys'!C88</f>
        <v>08.1.3-CPVA-R-609-71-0016</v>
      </c>
      <c r="F88" s="287" t="str">
        <f>'Visi duomenys'!AP88</f>
        <v>P.B.236</v>
      </c>
      <c r="G88" s="273" t="str">
        <f>'Visi duomenys'!AQ88</f>
        <v xml:space="preserve">Gyventojai, turintys galimybę pasinaudoti pagerintomis sveikatos priežiūros paslaugomis </v>
      </c>
      <c r="H88" s="273">
        <f>'Visi duomenys'!AR88</f>
        <v>1409</v>
      </c>
      <c r="I88" s="304"/>
      <c r="J88" s="305"/>
      <c r="K88" s="287" t="str">
        <f>'Visi duomenys'!AS88</f>
        <v>P.S.363</v>
      </c>
      <c r="L88" s="273" t="str">
        <f>'Visi duomenys'!AT88</f>
        <v>Viešąsias sveikatos priežiūros paslaugas teikiančių asmens sveikatos priežiūros įstaigų, kuriose modernizuota paslaugų teikimo infrastruktūra, skaičius</v>
      </c>
      <c r="M88" s="273">
        <f>'Visi duomenys'!AU88</f>
        <v>1</v>
      </c>
      <c r="N88" s="304"/>
      <c r="O88" s="305"/>
      <c r="P88" s="287">
        <f>'Visi duomenys'!AV88</f>
        <v>0</v>
      </c>
      <c r="Q88" s="273">
        <f>'Visi duomenys'!AW88</f>
        <v>0</v>
      </c>
      <c r="R88" s="273">
        <f>'Visi duomenys'!AX88</f>
        <v>0</v>
      </c>
      <c r="S88" s="304"/>
      <c r="T88" s="305"/>
      <c r="U88" s="299">
        <f>'Visi duomenys'!AY88</f>
        <v>0</v>
      </c>
      <c r="V88" s="250">
        <f>'Visi duomenys'!AZ88</f>
        <v>0</v>
      </c>
      <c r="W88" s="250">
        <f>'Visi duomenys'!BA88</f>
        <v>0</v>
      </c>
      <c r="X88" s="304"/>
      <c r="Y88" s="305"/>
      <c r="Z88" s="299">
        <f>'Visi duomenys'!BB88</f>
        <v>0</v>
      </c>
      <c r="AA88" s="250">
        <f>'Visi duomenys'!BC88</f>
        <v>0</v>
      </c>
      <c r="AB88" s="250">
        <f>'Visi duomenys'!BD88</f>
        <v>0</v>
      </c>
      <c r="AC88" s="250"/>
      <c r="AD88" s="298"/>
      <c r="AE88" s="287">
        <f>'Visi duomenys'!BE88</f>
        <v>0</v>
      </c>
      <c r="AF88" s="273">
        <f>'Visi duomenys'!BF88</f>
        <v>0</v>
      </c>
      <c r="AG88" s="273">
        <f>'Visi duomenys'!BG88</f>
        <v>0</v>
      </c>
      <c r="AH88" s="304"/>
      <c r="AI88" s="305"/>
    </row>
    <row r="89" spans="1:35" s="274" customFormat="1" ht="16.5" customHeight="1" x14ac:dyDescent="0.25">
      <c r="A89" s="292" t="str">
        <f>'Visi duomenys'!A89</f>
        <v>2.1.2.3.7</v>
      </c>
      <c r="B89" s="237" t="str">
        <f>'Visi duomenys'!B89</f>
        <v>R086609-270000-0007</v>
      </c>
      <c r="C89" s="237" t="str">
        <f>'Visi duomenys'!D89</f>
        <v>V. R. Petkinienės IĮ „Philema“ pirminės asmens sveikatos priežiūros veiklos efektyvumo didinimas</v>
      </c>
      <c r="D89" s="271" t="str">
        <f>('Visi duomenys'!J89&amp;" "&amp;'Visi duomenys'!K89&amp;" "&amp;'Visi duomenys'!L89)</f>
        <v xml:space="preserve">  </v>
      </c>
      <c r="E89" s="272" t="str">
        <f>'Visi duomenys'!C89</f>
        <v>08.1.3-CPVA-R-609-71-0015</v>
      </c>
      <c r="F89" s="287" t="str">
        <f>'Visi duomenys'!AP89</f>
        <v>P.B.236</v>
      </c>
      <c r="G89" s="273" t="str">
        <f>'Visi duomenys'!AQ89</f>
        <v xml:space="preserve">Gyventojai, turintys galimybę pasinaudoti pagerintomis sveikatos priežiūros paslaugomis </v>
      </c>
      <c r="H89" s="273">
        <f>'Visi duomenys'!AR89</f>
        <v>2354</v>
      </c>
      <c r="I89" s="304"/>
      <c r="J89" s="305"/>
      <c r="K89" s="287" t="str">
        <f>'Visi duomenys'!AS89</f>
        <v>P.S.363</v>
      </c>
      <c r="L89" s="273" t="str">
        <f>'Visi duomenys'!AT89</f>
        <v>Viešąsias sveikatos priežiūros paslaugas teikiančių asmens sveikatos priežiūros įstaigų, kuriose modernizuota paslaugų teikimo infrastruktūra, skaičius</v>
      </c>
      <c r="M89" s="273">
        <f>'Visi duomenys'!AU89</f>
        <v>1</v>
      </c>
      <c r="N89" s="304"/>
      <c r="O89" s="305"/>
      <c r="P89" s="287">
        <f>'Visi duomenys'!AV89</f>
        <v>0</v>
      </c>
      <c r="Q89" s="273">
        <f>'Visi duomenys'!AW89</f>
        <v>0</v>
      </c>
      <c r="R89" s="273">
        <f>'Visi duomenys'!AX89</f>
        <v>0</v>
      </c>
      <c r="S89" s="304"/>
      <c r="T89" s="305"/>
      <c r="U89" s="299">
        <f>'Visi duomenys'!AY89</f>
        <v>0</v>
      </c>
      <c r="V89" s="250">
        <f>'Visi duomenys'!AZ89</f>
        <v>0</v>
      </c>
      <c r="W89" s="250">
        <f>'Visi duomenys'!BA89</f>
        <v>0</v>
      </c>
      <c r="X89" s="304"/>
      <c r="Y89" s="305"/>
      <c r="Z89" s="299">
        <f>'Visi duomenys'!BB89</f>
        <v>0</v>
      </c>
      <c r="AA89" s="250">
        <f>'Visi duomenys'!BC89</f>
        <v>0</v>
      </c>
      <c r="AB89" s="250">
        <f>'Visi duomenys'!BD89</f>
        <v>0</v>
      </c>
      <c r="AC89" s="250"/>
      <c r="AD89" s="298"/>
      <c r="AE89" s="287">
        <f>'Visi duomenys'!BE89</f>
        <v>0</v>
      </c>
      <c r="AF89" s="273">
        <f>'Visi duomenys'!BF89</f>
        <v>0</v>
      </c>
      <c r="AG89" s="273">
        <f>'Visi duomenys'!BG89</f>
        <v>0</v>
      </c>
      <c r="AH89" s="304"/>
      <c r="AI89" s="305"/>
    </row>
    <row r="90" spans="1:35" s="274" customFormat="1" ht="16.5" customHeight="1" x14ac:dyDescent="0.25">
      <c r="A90" s="292" t="str">
        <f>'Visi duomenys'!A90</f>
        <v>2.1.2.3.8</v>
      </c>
      <c r="B90" s="237" t="str">
        <f>'Visi duomenys'!B90</f>
        <v>R086609-270000-0008</v>
      </c>
      <c r="C90" s="237" t="str">
        <f>'Visi duomenys'!D90</f>
        <v>Sveikatos priežiūros paslaugų prieinamumo gerinimas VšĮ Šilalės pirminės sveikatos priežiūros centre</v>
      </c>
      <c r="D90" s="271" t="str">
        <f>('Visi duomenys'!J90&amp;" "&amp;'Visi duomenys'!K90&amp;" "&amp;'Visi duomenys'!L90)</f>
        <v xml:space="preserve">  </v>
      </c>
      <c r="E90" s="272" t="str">
        <f>'Visi duomenys'!C90</f>
        <v>08.1.3-CPVA-R-609-71-0006</v>
      </c>
      <c r="F90" s="287" t="str">
        <f>'Visi duomenys'!AP90</f>
        <v>P.B.236</v>
      </c>
      <c r="G90" s="273" t="str">
        <f>'Visi duomenys'!AQ90</f>
        <v xml:space="preserve">Gyventojai, turintys galimybę pasinaudoti pagerintomis sveikatos priežiūros paslaugomis </v>
      </c>
      <c r="H90" s="273">
        <f>'Visi duomenys'!AR90</f>
        <v>6018</v>
      </c>
      <c r="I90" s="304"/>
      <c r="J90" s="305"/>
      <c r="K90" s="287" t="str">
        <f>'Visi duomenys'!AS90</f>
        <v>P.S.363</v>
      </c>
      <c r="L90" s="273" t="str">
        <f>'Visi duomenys'!AT90</f>
        <v>Viešąsias sveikatos priežiūros paslaugas teikiančių asmens sveikatos priežiūros įstaigų, kuriose modernizuota paslaugų teikimo infrastruktūra, skaičius</v>
      </c>
      <c r="M90" s="273">
        <f>'Visi duomenys'!AU90</f>
        <v>1</v>
      </c>
      <c r="N90" s="304"/>
      <c r="O90" s="305"/>
      <c r="P90" s="287">
        <f>'Visi duomenys'!AV90</f>
        <v>0</v>
      </c>
      <c r="Q90" s="273">
        <f>'Visi duomenys'!AW90</f>
        <v>0</v>
      </c>
      <c r="R90" s="273">
        <f>'Visi duomenys'!AX90</f>
        <v>0</v>
      </c>
      <c r="S90" s="304"/>
      <c r="T90" s="305"/>
      <c r="U90" s="299">
        <f>'Visi duomenys'!AY90</f>
        <v>0</v>
      </c>
      <c r="V90" s="250">
        <f>'Visi duomenys'!AZ90</f>
        <v>0</v>
      </c>
      <c r="W90" s="250">
        <f>'Visi duomenys'!BA90</f>
        <v>0</v>
      </c>
      <c r="X90" s="304"/>
      <c r="Y90" s="305"/>
      <c r="Z90" s="299">
        <f>'Visi duomenys'!BB90</f>
        <v>0</v>
      </c>
      <c r="AA90" s="250">
        <f>'Visi duomenys'!BC90</f>
        <v>0</v>
      </c>
      <c r="AB90" s="250">
        <f>'Visi duomenys'!BD90</f>
        <v>0</v>
      </c>
      <c r="AC90" s="250"/>
      <c r="AD90" s="298"/>
      <c r="AE90" s="287">
        <f>'Visi duomenys'!BE90</f>
        <v>0</v>
      </c>
      <c r="AF90" s="273">
        <f>'Visi duomenys'!BF90</f>
        <v>0</v>
      </c>
      <c r="AG90" s="273">
        <f>'Visi duomenys'!BG90</f>
        <v>0</v>
      </c>
      <c r="AH90" s="304"/>
      <c r="AI90" s="305"/>
    </row>
    <row r="91" spans="1:35" s="274" customFormat="1" ht="16.5" customHeight="1" x14ac:dyDescent="0.25">
      <c r="A91" s="292" t="str">
        <f>'Visi duomenys'!A91</f>
        <v>2.1.2.3.9</v>
      </c>
      <c r="B91" s="237" t="str">
        <f>'Visi duomenys'!B91</f>
        <v>R086609-270000-0009</v>
      </c>
      <c r="C91" s="237" t="str">
        <f>'Visi duomenys'!D91</f>
        <v>Gyventojų sveikatos priežiūros paslaugų gerinimas ir priklausomybės nuo opioidų mažinimas</v>
      </c>
      <c r="D91" s="271" t="str">
        <f>('Visi duomenys'!J91&amp;" "&amp;'Visi duomenys'!K91&amp;" "&amp;'Visi duomenys'!L91)</f>
        <v xml:space="preserve">  </v>
      </c>
      <c r="E91" s="272" t="str">
        <f>'Visi duomenys'!C91</f>
        <v>08.1.3-CPVA-R-609-71-0007</v>
      </c>
      <c r="F91" s="287" t="str">
        <f>'Visi duomenys'!AP91</f>
        <v>P.B.236</v>
      </c>
      <c r="G91" s="273" t="str">
        <f>'Visi duomenys'!AQ91</f>
        <v xml:space="preserve">Gyventojai, turintys galimybę pasinaudoti pagerintomis sveikatos priežiūros paslaugomis </v>
      </c>
      <c r="H91" s="273">
        <f>'Visi duomenys'!AR91</f>
        <v>2231</v>
      </c>
      <c r="I91" s="304"/>
      <c r="J91" s="305"/>
      <c r="K91" s="287" t="str">
        <f>'Visi duomenys'!AS91</f>
        <v>P.S.363</v>
      </c>
      <c r="L91" s="273" t="str">
        <f>'Visi duomenys'!AT91</f>
        <v>Viešąsias sveikatos priežiūros paslaugas teikiančių asmens sveikatos priežiūros įstaigų, kuriose modernizuota paslaugų teikimo infrastruktūra, skaičius</v>
      </c>
      <c r="M91" s="273">
        <f>'Visi duomenys'!AU91</f>
        <v>3</v>
      </c>
      <c r="N91" s="304"/>
      <c r="O91" s="305"/>
      <c r="P91" s="287">
        <f>'Visi duomenys'!AV91</f>
        <v>0</v>
      </c>
      <c r="Q91" s="273">
        <f>'Visi duomenys'!AW91</f>
        <v>0</v>
      </c>
      <c r="R91" s="273">
        <f>'Visi duomenys'!AX91</f>
        <v>0</v>
      </c>
      <c r="S91" s="304"/>
      <c r="T91" s="305"/>
      <c r="U91" s="299">
        <f>'Visi duomenys'!AY91</f>
        <v>0</v>
      </c>
      <c r="V91" s="250">
        <f>'Visi duomenys'!AZ91</f>
        <v>0</v>
      </c>
      <c r="W91" s="250">
        <f>'Visi duomenys'!BA91</f>
        <v>0</v>
      </c>
      <c r="X91" s="304"/>
      <c r="Y91" s="305"/>
      <c r="Z91" s="299">
        <f>'Visi duomenys'!BB91</f>
        <v>0</v>
      </c>
      <c r="AA91" s="250">
        <f>'Visi duomenys'!BC91</f>
        <v>0</v>
      </c>
      <c r="AB91" s="250">
        <f>'Visi duomenys'!BD91</f>
        <v>0</v>
      </c>
      <c r="AC91" s="250"/>
      <c r="AD91" s="298"/>
      <c r="AE91" s="287">
        <f>'Visi duomenys'!BE91</f>
        <v>0</v>
      </c>
      <c r="AF91" s="273">
        <f>'Visi duomenys'!BF91</f>
        <v>0</v>
      </c>
      <c r="AG91" s="273">
        <f>'Visi duomenys'!BG91</f>
        <v>0</v>
      </c>
      <c r="AH91" s="304"/>
      <c r="AI91" s="305"/>
    </row>
    <row r="92" spans="1:35" s="274" customFormat="1" ht="16.5" customHeight="1" x14ac:dyDescent="0.25">
      <c r="A92" s="292" t="str">
        <f>'Visi duomenys'!A92</f>
        <v>2.1.2.3.10</v>
      </c>
      <c r="B92" s="237" t="str">
        <f>'Visi duomenys'!B92</f>
        <v>R086609-270000-0010</v>
      </c>
      <c r="C92" s="237" t="str">
        <f>'Visi duomenys'!D92</f>
        <v>Ambulatorinių sveikatos priežiūros paslaugų prieinamumo gerinimas Viešojoje įstaigoje Pajūrio ambulatorijoje</v>
      </c>
      <c r="D92" s="271" t="str">
        <f>('Visi duomenys'!J92&amp;" "&amp;'Visi duomenys'!K92&amp;" "&amp;'Visi duomenys'!L92)</f>
        <v xml:space="preserve">  </v>
      </c>
      <c r="E92" s="272" t="str">
        <f>'Visi duomenys'!C92</f>
        <v>08.1.3-CPVA-R-609-71-0009</v>
      </c>
      <c r="F92" s="287" t="str">
        <f>'Visi duomenys'!AP92</f>
        <v>P.B.236</v>
      </c>
      <c r="G92" s="273" t="str">
        <f>'Visi duomenys'!AQ92</f>
        <v xml:space="preserve">Gyventojai, turintys galimybę pasinaudoti pagerintomis sveikatos priežiūros paslaugomis </v>
      </c>
      <c r="H92" s="273">
        <f>'Visi duomenys'!AR92</f>
        <v>1137</v>
      </c>
      <c r="I92" s="304"/>
      <c r="J92" s="305"/>
      <c r="K92" s="287" t="str">
        <f>'Visi duomenys'!AS92</f>
        <v>P.S.363</v>
      </c>
      <c r="L92" s="273" t="str">
        <f>'Visi duomenys'!AT92</f>
        <v>Viešąsias sveikatos priežiūros paslaugas teikiančių asmens sveikatos priežiūros įstaigų, kuriose modernizuota paslaugų teikimo infrastruktūra, skaičius</v>
      </c>
      <c r="M92" s="273">
        <f>'Visi duomenys'!AU92</f>
        <v>1</v>
      </c>
      <c r="N92" s="304"/>
      <c r="O92" s="305"/>
      <c r="P92" s="287">
        <f>'Visi duomenys'!AV92</f>
        <v>0</v>
      </c>
      <c r="Q92" s="273">
        <f>'Visi duomenys'!AW92</f>
        <v>0</v>
      </c>
      <c r="R92" s="273">
        <f>'Visi duomenys'!AX92</f>
        <v>0</v>
      </c>
      <c r="S92" s="304"/>
      <c r="T92" s="305"/>
      <c r="U92" s="299">
        <f>'Visi duomenys'!AY92</f>
        <v>0</v>
      </c>
      <c r="V92" s="250">
        <f>'Visi duomenys'!AZ92</f>
        <v>0</v>
      </c>
      <c r="W92" s="250">
        <f>'Visi duomenys'!BA92</f>
        <v>0</v>
      </c>
      <c r="X92" s="304"/>
      <c r="Y92" s="305"/>
      <c r="Z92" s="299">
        <f>'Visi duomenys'!BB92</f>
        <v>0</v>
      </c>
      <c r="AA92" s="250">
        <f>'Visi duomenys'!BC92</f>
        <v>0</v>
      </c>
      <c r="AB92" s="250">
        <f>'Visi duomenys'!BD92</f>
        <v>0</v>
      </c>
      <c r="AC92" s="250"/>
      <c r="AD92" s="298"/>
      <c r="AE92" s="287">
        <f>'Visi duomenys'!BE92</f>
        <v>0</v>
      </c>
      <c r="AF92" s="273">
        <f>'Visi duomenys'!BF92</f>
        <v>0</v>
      </c>
      <c r="AG92" s="273">
        <f>'Visi duomenys'!BG92</f>
        <v>0</v>
      </c>
      <c r="AH92" s="304"/>
      <c r="AI92" s="305"/>
    </row>
    <row r="93" spans="1:35" s="274" customFormat="1" ht="16.5" customHeight="1" x14ac:dyDescent="0.25">
      <c r="A93" s="292" t="str">
        <f>'Visi duomenys'!A93</f>
        <v>2.1.2.3.11</v>
      </c>
      <c r="B93" s="237" t="str">
        <f>'Visi duomenys'!B93</f>
        <v>R086609-270000-0011</v>
      </c>
      <c r="C93" s="237" t="str">
        <f>'Visi duomenys'!D93</f>
        <v>VšĮ Laukuvos ambulatorijos teikiamų paslaugų kokybės gerinimas</v>
      </c>
      <c r="D93" s="271" t="str">
        <f>('Visi duomenys'!J93&amp;" "&amp;'Visi duomenys'!K93&amp;" "&amp;'Visi duomenys'!L93)</f>
        <v xml:space="preserve">  </v>
      </c>
      <c r="E93" s="272" t="str">
        <f>'Visi duomenys'!C93</f>
        <v>08.1.3-CPVA-R-609-71-0002</v>
      </c>
      <c r="F93" s="287" t="str">
        <f>'Visi duomenys'!AP93</f>
        <v>P.B.236</v>
      </c>
      <c r="G93" s="273" t="str">
        <f>'Visi duomenys'!AQ93</f>
        <v xml:space="preserve">Gyventojai, turintys galimybę pasinaudoti pagerintomis sveikatos priežiūros paslaugomis </v>
      </c>
      <c r="H93" s="273">
        <f>'Visi duomenys'!AR93</f>
        <v>1141</v>
      </c>
      <c r="I93" s="304"/>
      <c r="J93" s="305"/>
      <c r="K93" s="287" t="str">
        <f>'Visi duomenys'!AS93</f>
        <v>P.S.363</v>
      </c>
      <c r="L93" s="273" t="str">
        <f>'Visi duomenys'!AT93</f>
        <v>Viešąsias sveikatos priežiūros paslaugas teikiančių asmens sveikatos priežiūros įstaigų, kuriose modernizuota paslaugų teikimo infrastruktūra, skaičius</v>
      </c>
      <c r="M93" s="273">
        <f>'Visi duomenys'!AU93</f>
        <v>1</v>
      </c>
      <c r="N93" s="304"/>
      <c r="O93" s="305"/>
      <c r="P93" s="287">
        <f>'Visi duomenys'!AV93</f>
        <v>0</v>
      </c>
      <c r="Q93" s="273">
        <f>'Visi duomenys'!AW93</f>
        <v>0</v>
      </c>
      <c r="R93" s="273">
        <f>'Visi duomenys'!AX93</f>
        <v>0</v>
      </c>
      <c r="S93" s="304"/>
      <c r="T93" s="305"/>
      <c r="U93" s="299">
        <f>'Visi duomenys'!AY93</f>
        <v>0</v>
      </c>
      <c r="V93" s="250">
        <f>'Visi duomenys'!AZ93</f>
        <v>0</v>
      </c>
      <c r="W93" s="250">
        <f>'Visi duomenys'!BA93</f>
        <v>0</v>
      </c>
      <c r="X93" s="304"/>
      <c r="Y93" s="305"/>
      <c r="Z93" s="299">
        <f>'Visi duomenys'!BB93</f>
        <v>0</v>
      </c>
      <c r="AA93" s="250">
        <f>'Visi duomenys'!BC93</f>
        <v>0</v>
      </c>
      <c r="AB93" s="250">
        <f>'Visi duomenys'!BD93</f>
        <v>0</v>
      </c>
      <c r="AC93" s="250"/>
      <c r="AD93" s="298"/>
      <c r="AE93" s="287">
        <f>'Visi duomenys'!BE93</f>
        <v>0</v>
      </c>
      <c r="AF93" s="273">
        <f>'Visi duomenys'!BF93</f>
        <v>0</v>
      </c>
      <c r="AG93" s="273">
        <f>'Visi duomenys'!BG93</f>
        <v>0</v>
      </c>
      <c r="AH93" s="304"/>
      <c r="AI93" s="305"/>
    </row>
    <row r="94" spans="1:35" s="274" customFormat="1" ht="16.5" customHeight="1" x14ac:dyDescent="0.25">
      <c r="A94" s="292" t="str">
        <f>'Visi duomenys'!A94</f>
        <v>2.1.2.3.12</v>
      </c>
      <c r="B94" s="237" t="str">
        <f>'Visi duomenys'!B94</f>
        <v>R086609-270000-0012</v>
      </c>
      <c r="C94" s="237" t="str">
        <f>'Visi duomenys'!D94</f>
        <v>Ambulatorinių sveikatos priežiūros paslaugų prieinamumo gerinimas VšĮ Kvėdarnos ambulatorijoje</v>
      </c>
      <c r="D94" s="271" t="str">
        <f>('Visi duomenys'!J94&amp;" "&amp;'Visi duomenys'!K94&amp;" "&amp;'Visi duomenys'!L94)</f>
        <v xml:space="preserve">  </v>
      </c>
      <c r="E94" s="272" t="str">
        <f>'Visi duomenys'!C94</f>
        <v>08.1.3-CPVA-R-609-71-0010</v>
      </c>
      <c r="F94" s="287" t="str">
        <f>'Visi duomenys'!AP94</f>
        <v>P.B.236</v>
      </c>
      <c r="G94" s="273" t="str">
        <f>'Visi duomenys'!AQ94</f>
        <v xml:space="preserve">Gyventojai, turintys galimybę pasinaudoti pagerintomis sveikatos priežiūros paslaugomis </v>
      </c>
      <c r="H94" s="273">
        <f>'Visi duomenys'!AR94</f>
        <v>1235</v>
      </c>
      <c r="I94" s="304"/>
      <c r="J94" s="305"/>
      <c r="K94" s="287" t="str">
        <f>'Visi duomenys'!AS94</f>
        <v>P.S.363</v>
      </c>
      <c r="L94" s="273" t="str">
        <f>'Visi duomenys'!AT94</f>
        <v>Viešąsias sveikatos priežiūros paslaugas teikiančių asmens sveikatos priežiūros įstaigų, kuriose modernizuota paslaugų teikimo infrastruktūra, skaičius</v>
      </c>
      <c r="M94" s="273">
        <f>'Visi duomenys'!AU94</f>
        <v>1</v>
      </c>
      <c r="N94" s="304"/>
      <c r="O94" s="305"/>
      <c r="P94" s="287">
        <f>'Visi duomenys'!AV94</f>
        <v>0</v>
      </c>
      <c r="Q94" s="273">
        <f>'Visi duomenys'!AW94</f>
        <v>0</v>
      </c>
      <c r="R94" s="273">
        <f>'Visi duomenys'!AX94</f>
        <v>0</v>
      </c>
      <c r="S94" s="304"/>
      <c r="T94" s="305"/>
      <c r="U94" s="299">
        <f>'Visi duomenys'!AY94</f>
        <v>0</v>
      </c>
      <c r="V94" s="250">
        <f>'Visi duomenys'!AZ94</f>
        <v>0</v>
      </c>
      <c r="W94" s="250">
        <f>'Visi duomenys'!BA94</f>
        <v>0</v>
      </c>
      <c r="X94" s="304"/>
      <c r="Y94" s="305"/>
      <c r="Z94" s="299">
        <f>'Visi duomenys'!BB94</f>
        <v>0</v>
      </c>
      <c r="AA94" s="250">
        <f>'Visi duomenys'!BC94</f>
        <v>0</v>
      </c>
      <c r="AB94" s="250">
        <f>'Visi duomenys'!BD94</f>
        <v>0</v>
      </c>
      <c r="AC94" s="250"/>
      <c r="AD94" s="298"/>
      <c r="AE94" s="287">
        <f>'Visi duomenys'!BE94</f>
        <v>0</v>
      </c>
      <c r="AF94" s="273">
        <f>'Visi duomenys'!BF94</f>
        <v>0</v>
      </c>
      <c r="AG94" s="273">
        <f>'Visi duomenys'!BG94</f>
        <v>0</v>
      </c>
      <c r="AH94" s="304"/>
      <c r="AI94" s="305"/>
    </row>
    <row r="95" spans="1:35" s="274" customFormat="1" ht="16.5" customHeight="1" x14ac:dyDescent="0.25">
      <c r="A95" s="292" t="str">
        <f>'Visi duomenys'!A95</f>
        <v>2.1.2.3.13</v>
      </c>
      <c r="B95" s="237" t="str">
        <f>'Visi duomenys'!B95</f>
        <v>R086609-270000-0013</v>
      </c>
      <c r="C95" s="237" t="str">
        <f>'Visi duomenys'!D95</f>
        <v>VšĮ Kaltinėnų PSPC paslaugų kokybės gerinimas</v>
      </c>
      <c r="D95" s="271" t="str">
        <f>('Visi duomenys'!J95&amp;" "&amp;'Visi duomenys'!K95&amp;" "&amp;'Visi duomenys'!L95)</f>
        <v xml:space="preserve">  </v>
      </c>
      <c r="E95" s="272" t="str">
        <f>'Visi duomenys'!C95</f>
        <v>08.1.3-CPVA-R-609-71-0017</v>
      </c>
      <c r="F95" s="287" t="str">
        <f>'Visi duomenys'!AP95</f>
        <v>P.B.236</v>
      </c>
      <c r="G95" s="273" t="str">
        <f>'Visi duomenys'!AQ95</f>
        <v xml:space="preserve">Gyventojai, turintys galimybę pasinaudoti pagerintomis sveikatos priežiūros paslaugomis </v>
      </c>
      <c r="H95" s="273">
        <f>'Visi duomenys'!AR95</f>
        <v>960</v>
      </c>
      <c r="I95" s="304"/>
      <c r="J95" s="305"/>
      <c r="K95" s="287" t="str">
        <f>'Visi duomenys'!AS95</f>
        <v>P.S.363</v>
      </c>
      <c r="L95" s="273" t="str">
        <f>'Visi duomenys'!AT95</f>
        <v>Viešąsias sveikatos priežiūros paslaugas teikiančių asmens sveikatos priežiūros įstaigų, kuriose modernizuota paslaugų teikimo infrastruktūra, skaičius</v>
      </c>
      <c r="M95" s="273">
        <f>'Visi duomenys'!AU95</f>
        <v>1</v>
      </c>
      <c r="N95" s="304"/>
      <c r="O95" s="305"/>
      <c r="P95" s="287">
        <f>'Visi duomenys'!AV95</f>
        <v>0</v>
      </c>
      <c r="Q95" s="273">
        <f>'Visi duomenys'!AW95</f>
        <v>0</v>
      </c>
      <c r="R95" s="273">
        <f>'Visi duomenys'!AX95</f>
        <v>0</v>
      </c>
      <c r="S95" s="304"/>
      <c r="T95" s="305"/>
      <c r="U95" s="299">
        <f>'Visi duomenys'!AY95</f>
        <v>0</v>
      </c>
      <c r="V95" s="250">
        <f>'Visi duomenys'!AZ95</f>
        <v>0</v>
      </c>
      <c r="W95" s="250">
        <f>'Visi duomenys'!BA95</f>
        <v>0</v>
      </c>
      <c r="X95" s="304"/>
      <c r="Y95" s="305"/>
      <c r="Z95" s="299">
        <f>'Visi duomenys'!BB95</f>
        <v>0</v>
      </c>
      <c r="AA95" s="250">
        <f>'Visi duomenys'!BC95</f>
        <v>0</v>
      </c>
      <c r="AB95" s="250">
        <f>'Visi duomenys'!BD95</f>
        <v>0</v>
      </c>
      <c r="AC95" s="250"/>
      <c r="AD95" s="298"/>
      <c r="AE95" s="287">
        <f>'Visi duomenys'!BE95</f>
        <v>0</v>
      </c>
      <c r="AF95" s="273">
        <f>'Visi duomenys'!BF95</f>
        <v>0</v>
      </c>
      <c r="AG95" s="273">
        <f>'Visi duomenys'!BG95</f>
        <v>0</v>
      </c>
      <c r="AH95" s="304"/>
      <c r="AI95" s="305"/>
    </row>
    <row r="96" spans="1:35" s="274" customFormat="1" ht="16.5" customHeight="1" x14ac:dyDescent="0.25">
      <c r="A96" s="292" t="str">
        <f>'Visi duomenys'!A96</f>
        <v>2.1.2.3.14</v>
      </c>
      <c r="B96" s="237" t="str">
        <f>'Visi duomenys'!B96</f>
        <v>R086609-270000-0014</v>
      </c>
      <c r="C96" s="237" t="str">
        <f>'Visi duomenys'!D96</f>
        <v>VšĮ Tauragės rajono pirminės sveikatos priežiūros centro veiklos efektyvumo didinimas</v>
      </c>
      <c r="D96" s="271" t="str">
        <f>('Visi duomenys'!J96&amp;" "&amp;'Visi duomenys'!K96&amp;" "&amp;'Visi duomenys'!L96)</f>
        <v xml:space="preserve">  </v>
      </c>
      <c r="E96" s="272" t="str">
        <f>'Visi duomenys'!C96</f>
        <v>08.1.3-CPVA-R-609-71-0008</v>
      </c>
      <c r="F96" s="287" t="str">
        <f>'Visi duomenys'!AP96</f>
        <v>P.B.236</v>
      </c>
      <c r="G96" s="273" t="str">
        <f>'Visi duomenys'!AQ96</f>
        <v xml:space="preserve">Gyventojai, turintys galimybę pasinaudoti pagerintomis sveikatos priežiūros paslaugomis </v>
      </c>
      <c r="H96" s="273">
        <f>'Visi duomenys'!AR96</f>
        <v>12800</v>
      </c>
      <c r="I96" s="304"/>
      <c r="J96" s="305"/>
      <c r="K96" s="287" t="str">
        <f>'Visi duomenys'!AS96</f>
        <v>P.S.363</v>
      </c>
      <c r="L96" s="273" t="str">
        <f>'Visi duomenys'!AT96</f>
        <v>Viešąsias sveikatos priežiūros paslaugas teikiančių asmens sveikatos priežiūros įstaigų, kuriose modernizuota paslaugų teikimo infrastruktūra, skaičius</v>
      </c>
      <c r="M96" s="273">
        <f>'Visi duomenys'!AU96</f>
        <v>1</v>
      </c>
      <c r="N96" s="304"/>
      <c r="O96" s="305"/>
      <c r="P96" s="287">
        <f>'Visi duomenys'!AV96</f>
        <v>0</v>
      </c>
      <c r="Q96" s="273">
        <f>'Visi duomenys'!AW96</f>
        <v>0</v>
      </c>
      <c r="R96" s="273">
        <f>'Visi duomenys'!AX96</f>
        <v>0</v>
      </c>
      <c r="S96" s="304"/>
      <c r="T96" s="305"/>
      <c r="U96" s="299">
        <f>'Visi duomenys'!AY96</f>
        <v>0</v>
      </c>
      <c r="V96" s="250">
        <f>'Visi duomenys'!AZ96</f>
        <v>0</v>
      </c>
      <c r="W96" s="250">
        <f>'Visi duomenys'!BA96</f>
        <v>0</v>
      </c>
      <c r="X96" s="304"/>
      <c r="Y96" s="305"/>
      <c r="Z96" s="299">
        <f>'Visi duomenys'!BB96</f>
        <v>0</v>
      </c>
      <c r="AA96" s="250">
        <f>'Visi duomenys'!BC96</f>
        <v>0</v>
      </c>
      <c r="AB96" s="250">
        <f>'Visi duomenys'!BD96</f>
        <v>0</v>
      </c>
      <c r="AC96" s="250"/>
      <c r="AD96" s="298"/>
      <c r="AE96" s="287">
        <f>'Visi duomenys'!BE96</f>
        <v>0</v>
      </c>
      <c r="AF96" s="273">
        <f>'Visi duomenys'!BF96</f>
        <v>0</v>
      </c>
      <c r="AG96" s="273">
        <f>'Visi duomenys'!BG96</f>
        <v>0</v>
      </c>
      <c r="AH96" s="304"/>
      <c r="AI96" s="305"/>
    </row>
    <row r="97" spans="1:35" s="274" customFormat="1" ht="16.5" customHeight="1" x14ac:dyDescent="0.25">
      <c r="A97" s="292" t="str">
        <f>'Visi duomenys'!A97</f>
        <v>2.1.2.3.15</v>
      </c>
      <c r="B97" s="237" t="str">
        <f>'Visi duomenys'!B97</f>
        <v>R086609-270000-0015</v>
      </c>
      <c r="C97" s="237" t="str">
        <f>'Visi duomenys'!D97</f>
        <v>UAB ,,Šeimos pulsas" veiklos efektyvumo didinimas</v>
      </c>
      <c r="D97" s="271" t="str">
        <f>('Visi duomenys'!J97&amp;" "&amp;'Visi duomenys'!K97&amp;" "&amp;'Visi duomenys'!L97)</f>
        <v xml:space="preserve">  </v>
      </c>
      <c r="E97" s="272" t="str">
        <f>'Visi duomenys'!C97</f>
        <v>08.1.3-CPVA-R-609-71-0001</v>
      </c>
      <c r="F97" s="287" t="str">
        <f>'Visi duomenys'!AP97</f>
        <v>P.B.236</v>
      </c>
      <c r="G97" s="273" t="str">
        <f>'Visi duomenys'!AQ97</f>
        <v xml:space="preserve">Gyventojai, turintys galimybę pasinaudoti pagerintomis sveikatos priežiūros paslaugomis </v>
      </c>
      <c r="H97" s="273">
        <f>'Visi duomenys'!AR97</f>
        <v>1600</v>
      </c>
      <c r="I97" s="304"/>
      <c r="J97" s="305"/>
      <c r="K97" s="287" t="str">
        <f>'Visi duomenys'!AS97</f>
        <v>P.S.363</v>
      </c>
      <c r="L97" s="273" t="str">
        <f>'Visi duomenys'!AT97</f>
        <v>Viešąsias sveikatos priežiūros paslaugas teikiančių asmens sveikatos priežiūros įstaigų, kuriose modernizuota paslaugų teikimo infrastruktūra, skaičius</v>
      </c>
      <c r="M97" s="273">
        <f>'Visi duomenys'!AU97</f>
        <v>1</v>
      </c>
      <c r="N97" s="304"/>
      <c r="O97" s="305"/>
      <c r="P97" s="287">
        <f>'Visi duomenys'!AV97</f>
        <v>0</v>
      </c>
      <c r="Q97" s="273">
        <f>'Visi duomenys'!AW97</f>
        <v>0</v>
      </c>
      <c r="R97" s="273">
        <f>'Visi duomenys'!AX97</f>
        <v>0</v>
      </c>
      <c r="S97" s="304"/>
      <c r="T97" s="305"/>
      <c r="U97" s="299">
        <f>'Visi duomenys'!AY97</f>
        <v>0</v>
      </c>
      <c r="V97" s="250">
        <f>'Visi duomenys'!AZ97</f>
        <v>0</v>
      </c>
      <c r="W97" s="250">
        <f>'Visi duomenys'!BA97</f>
        <v>0</v>
      </c>
      <c r="X97" s="304"/>
      <c r="Y97" s="305"/>
      <c r="Z97" s="299">
        <f>'Visi duomenys'!BB97</f>
        <v>0</v>
      </c>
      <c r="AA97" s="250">
        <f>'Visi duomenys'!BC97</f>
        <v>0</v>
      </c>
      <c r="AB97" s="250">
        <f>'Visi duomenys'!BD97</f>
        <v>0</v>
      </c>
      <c r="AC97" s="250"/>
      <c r="AD97" s="298"/>
      <c r="AE97" s="287">
        <f>'Visi duomenys'!BE97</f>
        <v>0</v>
      </c>
      <c r="AF97" s="273">
        <f>'Visi duomenys'!BF97</f>
        <v>0</v>
      </c>
      <c r="AG97" s="273">
        <f>'Visi duomenys'!BG97</f>
        <v>0</v>
      </c>
      <c r="AH97" s="304"/>
      <c r="AI97" s="305"/>
    </row>
    <row r="98" spans="1:35" s="274" customFormat="1" ht="16.5" customHeight="1" x14ac:dyDescent="0.25">
      <c r="A98" s="292" t="str">
        <f>'Visi duomenys'!A98</f>
        <v>2.1.2.3.16</v>
      </c>
      <c r="B98" s="237" t="str">
        <f>'Visi duomenys'!B98</f>
        <v>R086609-270000-0016</v>
      </c>
      <c r="C98" s="237" t="str">
        <f>'Visi duomenys'!D98</f>
        <v>UAB Mažonienės medicinos kabineto veiklos efektyvumo didinimas</v>
      </c>
      <c r="D98" s="271" t="str">
        <f>('Visi duomenys'!J98&amp;" "&amp;'Visi duomenys'!K98&amp;" "&amp;'Visi duomenys'!L98)</f>
        <v xml:space="preserve">  </v>
      </c>
      <c r="E98" s="272" t="str">
        <f>'Visi duomenys'!C98</f>
        <v>08.1.3-CPVA-R-609-71-0005</v>
      </c>
      <c r="F98" s="287" t="str">
        <f>'Visi duomenys'!AP98</f>
        <v>P.B.236</v>
      </c>
      <c r="G98" s="273" t="str">
        <f>'Visi duomenys'!AQ98</f>
        <v xml:space="preserve">Gyventojai, turintys galimybę pasinaudoti pagerintomis sveikatos priežiūros paslaugomis </v>
      </c>
      <c r="H98" s="273">
        <f>'Visi duomenys'!AR98</f>
        <v>1000</v>
      </c>
      <c r="I98" s="304"/>
      <c r="J98" s="305"/>
      <c r="K98" s="287" t="str">
        <f>'Visi duomenys'!AS98</f>
        <v>P.S.363</v>
      </c>
      <c r="L98" s="273" t="str">
        <f>'Visi duomenys'!AT98</f>
        <v>Viešąsias sveikatos priežiūros paslaugas teikiančių asmens sveikatos priežiūros įstaigų, kuriose modernizuota paslaugų teikimo infrastruktūra, skaičius</v>
      </c>
      <c r="M98" s="273">
        <f>'Visi duomenys'!AU98</f>
        <v>1</v>
      </c>
      <c r="N98" s="304"/>
      <c r="O98" s="305"/>
      <c r="P98" s="287">
        <f>'Visi duomenys'!AV98</f>
        <v>0</v>
      </c>
      <c r="Q98" s="273">
        <f>'Visi duomenys'!AW98</f>
        <v>0</v>
      </c>
      <c r="R98" s="273">
        <f>'Visi duomenys'!AX98</f>
        <v>0</v>
      </c>
      <c r="S98" s="304"/>
      <c r="T98" s="305"/>
      <c r="U98" s="299">
        <f>'Visi duomenys'!AY98</f>
        <v>0</v>
      </c>
      <c r="V98" s="250">
        <f>'Visi duomenys'!AZ98</f>
        <v>0</v>
      </c>
      <c r="W98" s="250">
        <f>'Visi duomenys'!BA98</f>
        <v>0</v>
      </c>
      <c r="X98" s="304"/>
      <c r="Y98" s="305"/>
      <c r="Z98" s="299">
        <f>'Visi duomenys'!BB98</f>
        <v>0</v>
      </c>
      <c r="AA98" s="250">
        <f>'Visi duomenys'!BC98</f>
        <v>0</v>
      </c>
      <c r="AB98" s="250">
        <f>'Visi duomenys'!BD98</f>
        <v>0</v>
      </c>
      <c r="AC98" s="250"/>
      <c r="AD98" s="298"/>
      <c r="AE98" s="287">
        <f>'Visi duomenys'!BE98</f>
        <v>0</v>
      </c>
      <c r="AF98" s="273">
        <f>'Visi duomenys'!BF98</f>
        <v>0</v>
      </c>
      <c r="AG98" s="273">
        <f>'Visi duomenys'!BG98</f>
        <v>0</v>
      </c>
      <c r="AH98" s="304"/>
      <c r="AI98" s="305"/>
    </row>
    <row r="99" spans="1:35" s="274" customFormat="1" ht="16.5" customHeight="1" x14ac:dyDescent="0.25">
      <c r="A99" s="292" t="str">
        <f>'Visi duomenys'!A99</f>
        <v>2.1.2.3.17</v>
      </c>
      <c r="B99" s="237" t="str">
        <f>'Visi duomenys'!B99</f>
        <v>R086609-270000-0017</v>
      </c>
      <c r="C99" s="237" t="str">
        <f>'Visi duomenys'!D99</f>
        <v>UAB InMedica šeimos klinikų Tauragėje ir Skaudvilėje veiklos efektyvumo didinimas</v>
      </c>
      <c r="D99" s="271" t="str">
        <f>('Visi duomenys'!J99&amp;" "&amp;'Visi duomenys'!K99&amp;" "&amp;'Visi duomenys'!L99)</f>
        <v xml:space="preserve">  </v>
      </c>
      <c r="E99" s="272" t="str">
        <f>'Visi duomenys'!C99</f>
        <v>08.1.3-CPVA-R-609-71-0004</v>
      </c>
      <c r="F99" s="287" t="str">
        <f>'Visi duomenys'!AP99</f>
        <v>P.B.236</v>
      </c>
      <c r="G99" s="273" t="str">
        <f>'Visi duomenys'!AQ99</f>
        <v xml:space="preserve">Gyventojai, turintys galimybę pasinaudoti pagerintomis sveikatos priežiūros paslaugomis </v>
      </c>
      <c r="H99" s="273">
        <f>'Visi duomenys'!AR99</f>
        <v>5000</v>
      </c>
      <c r="I99" s="304"/>
      <c r="J99" s="305"/>
      <c r="K99" s="287" t="str">
        <f>'Visi duomenys'!AS99</f>
        <v>P.S.363</v>
      </c>
      <c r="L99" s="273" t="str">
        <f>'Visi duomenys'!AT99</f>
        <v>Viešąsias sveikatos priežiūros paslaugas teikiančių asmens sveikatos priežiūros įstaigų, kuriose modernizuota paslaugų teikimo infrastruktūra, skaičius</v>
      </c>
      <c r="M99" s="273">
        <f>'Visi duomenys'!AU99</f>
        <v>1</v>
      </c>
      <c r="N99" s="304"/>
      <c r="O99" s="305"/>
      <c r="P99" s="287">
        <f>'Visi duomenys'!AV99</f>
        <v>0</v>
      </c>
      <c r="Q99" s="273">
        <f>'Visi duomenys'!AW99</f>
        <v>0</v>
      </c>
      <c r="R99" s="273">
        <f>'Visi duomenys'!AX99</f>
        <v>0</v>
      </c>
      <c r="S99" s="304"/>
      <c r="T99" s="305"/>
      <c r="U99" s="299">
        <f>'Visi duomenys'!AY99</f>
        <v>0</v>
      </c>
      <c r="V99" s="250">
        <f>'Visi duomenys'!AZ99</f>
        <v>0</v>
      </c>
      <c r="W99" s="250">
        <f>'Visi duomenys'!BA99</f>
        <v>0</v>
      </c>
      <c r="X99" s="304"/>
      <c r="Y99" s="305"/>
      <c r="Z99" s="299">
        <f>'Visi duomenys'!BB99</f>
        <v>0</v>
      </c>
      <c r="AA99" s="250">
        <f>'Visi duomenys'!BC99</f>
        <v>0</v>
      </c>
      <c r="AB99" s="250">
        <f>'Visi duomenys'!BD99</f>
        <v>0</v>
      </c>
      <c r="AC99" s="250"/>
      <c r="AD99" s="298"/>
      <c r="AE99" s="287">
        <f>'Visi duomenys'!BE99</f>
        <v>0</v>
      </c>
      <c r="AF99" s="273">
        <f>'Visi duomenys'!BF99</f>
        <v>0</v>
      </c>
      <c r="AG99" s="273">
        <f>'Visi duomenys'!BG99</f>
        <v>0</v>
      </c>
      <c r="AH99" s="304"/>
      <c r="AI99" s="305"/>
    </row>
    <row r="100" spans="1:35" s="274" customFormat="1" ht="16.5" customHeight="1" x14ac:dyDescent="0.25">
      <c r="A100" s="291" t="str">
        <f>'Visi duomenys'!A100</f>
        <v>2.1.3.</v>
      </c>
      <c r="B100" s="236">
        <f>'Visi duomenys'!B100</f>
        <v>0</v>
      </c>
      <c r="C100" s="236" t="str">
        <f>'Visi duomenys'!D100</f>
        <v>Uždavinys. Padidinti regiono savivaldybių socialinio būsto fondą, pagerinti bendruomenėje teikiamų socialinių paslaugų kokybę ir išplėsti jų prieinamumą.</v>
      </c>
      <c r="D100" s="275" t="str">
        <f>('Visi duomenys'!J100&amp;" "&amp;'Visi duomenys'!K100&amp;" "&amp;'Visi duomenys'!L100)</f>
        <v xml:space="preserve">  </v>
      </c>
      <c r="E100" s="276">
        <f>'Visi duomenys'!C100</f>
        <v>0</v>
      </c>
      <c r="F100" s="288">
        <f>'Visi duomenys'!AP100</f>
        <v>0</v>
      </c>
      <c r="G100" s="277">
        <f>'Visi duomenys'!AQ100</f>
        <v>0</v>
      </c>
      <c r="H100" s="277">
        <f>'Visi duomenys'!AR100</f>
        <v>0</v>
      </c>
      <c r="I100" s="302"/>
      <c r="J100" s="303"/>
      <c r="K100" s="288">
        <f>'Visi duomenys'!AS100</f>
        <v>0</v>
      </c>
      <c r="L100" s="277">
        <f>'Visi duomenys'!AT100</f>
        <v>0</v>
      </c>
      <c r="M100" s="277">
        <f>'Visi duomenys'!AU100</f>
        <v>0</v>
      </c>
      <c r="N100" s="302"/>
      <c r="O100" s="303"/>
      <c r="P100" s="288">
        <f>'Visi duomenys'!AV100</f>
        <v>0</v>
      </c>
      <c r="Q100" s="277">
        <f>'Visi duomenys'!AW100</f>
        <v>0</v>
      </c>
      <c r="R100" s="277">
        <f>'Visi duomenys'!AX100</f>
        <v>0</v>
      </c>
      <c r="S100" s="302"/>
      <c r="T100" s="303"/>
      <c r="U100" s="300">
        <f>'Visi duomenys'!AY100</f>
        <v>0</v>
      </c>
      <c r="V100" s="301">
        <f>'Visi duomenys'!AZ100</f>
        <v>0</v>
      </c>
      <c r="W100" s="301">
        <f>'Visi duomenys'!BA100</f>
        <v>0</v>
      </c>
      <c r="X100" s="302"/>
      <c r="Y100" s="303"/>
      <c r="Z100" s="300">
        <f>'Visi duomenys'!BB100</f>
        <v>0</v>
      </c>
      <c r="AA100" s="301">
        <f>'Visi duomenys'!BC100</f>
        <v>0</v>
      </c>
      <c r="AB100" s="301">
        <f>'Visi duomenys'!BD100</f>
        <v>0</v>
      </c>
      <c r="AC100" s="301"/>
      <c r="AD100" s="297"/>
      <c r="AE100" s="288">
        <f>'Visi duomenys'!BE100</f>
        <v>0</v>
      </c>
      <c r="AF100" s="277">
        <f>'Visi duomenys'!BF100</f>
        <v>0</v>
      </c>
      <c r="AG100" s="277">
        <f>'Visi duomenys'!BG100</f>
        <v>0</v>
      </c>
      <c r="AH100" s="302"/>
      <c r="AI100" s="303"/>
    </row>
    <row r="101" spans="1:35" s="274" customFormat="1" ht="16.5" customHeight="1" x14ac:dyDescent="0.25">
      <c r="A101" s="291" t="str">
        <f>'Visi duomenys'!A101</f>
        <v>2.1.3.1</v>
      </c>
      <c r="B101" s="236">
        <f>'Visi duomenys'!B101</f>
        <v>0</v>
      </c>
      <c r="C101" s="236" t="str">
        <f>'Visi duomenys'!D101</f>
        <v>Priemonė: Socialinių paslaugų infrastruktūros plėtra</v>
      </c>
      <c r="D101" s="275" t="str">
        <f>('Visi duomenys'!J101&amp;" "&amp;'Visi duomenys'!K101&amp;" "&amp;'Visi duomenys'!L101)</f>
        <v xml:space="preserve">  </v>
      </c>
      <c r="E101" s="276">
        <f>'Visi duomenys'!C101</f>
        <v>0</v>
      </c>
      <c r="F101" s="288">
        <f>'Visi duomenys'!AP101</f>
        <v>0</v>
      </c>
      <c r="G101" s="277">
        <f>'Visi duomenys'!AQ101</f>
        <v>0</v>
      </c>
      <c r="H101" s="277">
        <f>'Visi duomenys'!AR101</f>
        <v>0</v>
      </c>
      <c r="I101" s="302"/>
      <c r="J101" s="303"/>
      <c r="K101" s="288">
        <f>'Visi duomenys'!AS101</f>
        <v>0</v>
      </c>
      <c r="L101" s="277">
        <f>'Visi duomenys'!AT101</f>
        <v>0</v>
      </c>
      <c r="M101" s="277">
        <f>'Visi duomenys'!AU101</f>
        <v>0</v>
      </c>
      <c r="N101" s="302"/>
      <c r="O101" s="303"/>
      <c r="P101" s="288">
        <f>'Visi duomenys'!AV101</f>
        <v>0</v>
      </c>
      <c r="Q101" s="277">
        <f>'Visi duomenys'!AW101</f>
        <v>0</v>
      </c>
      <c r="R101" s="277">
        <f>'Visi duomenys'!AX101</f>
        <v>0</v>
      </c>
      <c r="S101" s="302"/>
      <c r="T101" s="303"/>
      <c r="U101" s="300">
        <f>'Visi duomenys'!AY101</f>
        <v>0</v>
      </c>
      <c r="V101" s="301">
        <f>'Visi duomenys'!AZ101</f>
        <v>0</v>
      </c>
      <c r="W101" s="301">
        <f>'Visi duomenys'!BA101</f>
        <v>0</v>
      </c>
      <c r="X101" s="302"/>
      <c r="Y101" s="303"/>
      <c r="Z101" s="300">
        <f>'Visi duomenys'!BB101</f>
        <v>0</v>
      </c>
      <c r="AA101" s="301">
        <f>'Visi duomenys'!BC101</f>
        <v>0</v>
      </c>
      <c r="AB101" s="301">
        <f>'Visi duomenys'!BD101</f>
        <v>0</v>
      </c>
      <c r="AC101" s="301"/>
      <c r="AD101" s="297"/>
      <c r="AE101" s="288">
        <f>'Visi duomenys'!BE101</f>
        <v>0</v>
      </c>
      <c r="AF101" s="277">
        <f>'Visi duomenys'!BF101</f>
        <v>0</v>
      </c>
      <c r="AG101" s="277">
        <f>'Visi duomenys'!BG101</f>
        <v>0</v>
      </c>
      <c r="AH101" s="302"/>
      <c r="AI101" s="303"/>
    </row>
    <row r="102" spans="1:35" s="274" customFormat="1" ht="16.5" customHeight="1" x14ac:dyDescent="0.25">
      <c r="A102" s="292" t="str">
        <f>'Visi duomenys'!A102</f>
        <v>2.1.3.1.1</v>
      </c>
      <c r="B102" s="237" t="str">
        <f>'Visi duomenys'!B102</f>
        <v>R084407-270000-1196</v>
      </c>
      <c r="C102" s="237" t="str">
        <f>'Visi duomenys'!D102</f>
        <v>Savarankiško gyvenimo namų plėtra senyvo amžiaus asmenims ir (ar) asmenims su negalia Šventupio g. 3, Šiauduvoje, Šilalės r.</v>
      </c>
      <c r="D102" s="271" t="str">
        <f>('Visi duomenys'!J102&amp;" "&amp;'Visi duomenys'!K102&amp;" "&amp;'Visi duomenys'!L102)</f>
        <v xml:space="preserve">  </v>
      </c>
      <c r="E102" s="272" t="str">
        <f>'Visi duomenys'!C102</f>
        <v>08.1.1-CPVA-R-407-71-0003</v>
      </c>
      <c r="F102" s="287" t="str">
        <f>'Visi duomenys'!AP102</f>
        <v>P.S.361</v>
      </c>
      <c r="G102" s="273" t="str">
        <f>'Visi duomenys'!AQ102</f>
        <v>Investicijas gavę socialinių paslaugų infrastruktūros objektai (vnt.)</v>
      </c>
      <c r="H102" s="273">
        <f>'Visi duomenys'!AR102</f>
        <v>1</v>
      </c>
      <c r="I102" s="304"/>
      <c r="J102" s="305"/>
      <c r="K102" s="287" t="str">
        <f>'Visi duomenys'!AS102</f>
        <v>R.N.403</v>
      </c>
      <c r="L102" s="273" t="str">
        <f>'Visi duomenys'!AT102</f>
        <v xml:space="preserve">Tikslinių grupių asmenys, gavę tiesioginės naudos iš investicijų į socialinių paslaugų infrastruktūrą </v>
      </c>
      <c r="M102" s="273">
        <f>'Visi duomenys'!AU102</f>
        <v>12</v>
      </c>
      <c r="N102" s="304"/>
      <c r="O102" s="305"/>
      <c r="P102" s="287" t="str">
        <f>'Visi duomenys'!AV102</f>
        <v>R.N.404</v>
      </c>
      <c r="Q102" s="273" t="str">
        <f>'Visi duomenys'!AW102</f>
        <v xml:space="preserve">Investicijas gavusiose įstaigose esančios vietos socialinių paslaugų gavėjams </v>
      </c>
      <c r="R102" s="273">
        <f>'Visi duomenys'!AX102</f>
        <v>11</v>
      </c>
      <c r="S102" s="304"/>
      <c r="T102" s="305"/>
      <c r="U102" s="299">
        <f>'Visi duomenys'!AY102</f>
        <v>0</v>
      </c>
      <c r="V102" s="250">
        <f>'Visi duomenys'!AZ102</f>
        <v>0</v>
      </c>
      <c r="W102" s="250">
        <f>'Visi duomenys'!BA102</f>
        <v>0</v>
      </c>
      <c r="X102" s="304"/>
      <c r="Y102" s="305"/>
      <c r="Z102" s="299">
        <f>'Visi duomenys'!BB102</f>
        <v>0</v>
      </c>
      <c r="AA102" s="250">
        <f>'Visi duomenys'!BC102</f>
        <v>0</v>
      </c>
      <c r="AB102" s="250">
        <f>'Visi duomenys'!BD102</f>
        <v>0</v>
      </c>
      <c r="AC102" s="250"/>
      <c r="AD102" s="298"/>
      <c r="AE102" s="287">
        <f>'Visi duomenys'!BE102</f>
        <v>0</v>
      </c>
      <c r="AF102" s="273">
        <f>'Visi duomenys'!BF102</f>
        <v>0</v>
      </c>
      <c r="AG102" s="273">
        <f>'Visi duomenys'!BG102</f>
        <v>0</v>
      </c>
      <c r="AH102" s="304"/>
      <c r="AI102" s="305"/>
    </row>
    <row r="103" spans="1:35" s="274" customFormat="1" ht="16.5" customHeight="1" x14ac:dyDescent="0.25">
      <c r="A103" s="292" t="str">
        <f>'Visi duomenys'!A103</f>
        <v>2.1.3.1.2</v>
      </c>
      <c r="B103" s="237" t="str">
        <f>'Visi duomenys'!B103</f>
        <v>R084407-270000-1197</v>
      </c>
      <c r="C103" s="237" t="str">
        <f>'Visi duomenys'!D103</f>
        <v>Modernizuoti veikiančius palaikomojo gydymo, slaugos ir senelių globos namus Pagėgiuose</v>
      </c>
      <c r="D103" s="271" t="str">
        <f>('Visi duomenys'!J103&amp;" "&amp;'Visi duomenys'!K103&amp;" "&amp;'Visi duomenys'!L103)</f>
        <v xml:space="preserve">  </v>
      </c>
      <c r="E103" s="272" t="str">
        <f>'Visi duomenys'!C103</f>
        <v>08.1.1-CPVA-R-407-71-0001</v>
      </c>
      <c r="F103" s="287" t="str">
        <f>'Visi duomenys'!AP103</f>
        <v>P.S.361</v>
      </c>
      <c r="G103" s="273" t="str">
        <f>'Visi duomenys'!AQ103</f>
        <v>Investicijas gavę socialinių paslaugų infrastruktūros objektai (vnt.)</v>
      </c>
      <c r="H103" s="273">
        <f>'Visi duomenys'!AR103</f>
        <v>1</v>
      </c>
      <c r="I103" s="304"/>
      <c r="J103" s="305"/>
      <c r="K103" s="287" t="str">
        <f>'Visi duomenys'!AS103</f>
        <v>R.N.403</v>
      </c>
      <c r="L103" s="273" t="str">
        <f>'Visi duomenys'!AT103</f>
        <v xml:space="preserve">Tikslinių grupių asmenys, gavę tiesioginės naudos iš investicijų į socialinių paslaugų infrastruktūrą </v>
      </c>
      <c r="M103" s="273">
        <f>'Visi duomenys'!AU103</f>
        <v>62</v>
      </c>
      <c r="N103" s="304"/>
      <c r="O103" s="305"/>
      <c r="P103" s="287" t="str">
        <f>'Visi duomenys'!AV103</f>
        <v>R.N.404</v>
      </c>
      <c r="Q103" s="273" t="str">
        <f>'Visi duomenys'!AW103</f>
        <v xml:space="preserve">Investicijas gavusiose įstaigose esančios vietos socialinių paslaugų gavėjams </v>
      </c>
      <c r="R103" s="273">
        <f>'Visi duomenys'!AX103</f>
        <v>20</v>
      </c>
      <c r="S103" s="304"/>
      <c r="T103" s="305"/>
      <c r="U103" s="299">
        <f>'Visi duomenys'!AY103</f>
        <v>0</v>
      </c>
      <c r="V103" s="250">
        <f>'Visi duomenys'!AZ103</f>
        <v>0</v>
      </c>
      <c r="W103" s="250">
        <f>'Visi duomenys'!BA103</f>
        <v>0</v>
      </c>
      <c r="X103" s="304"/>
      <c r="Y103" s="305"/>
      <c r="Z103" s="299">
        <f>'Visi duomenys'!BB103</f>
        <v>0</v>
      </c>
      <c r="AA103" s="250">
        <f>'Visi duomenys'!BC103</f>
        <v>0</v>
      </c>
      <c r="AB103" s="250">
        <f>'Visi duomenys'!BD103</f>
        <v>0</v>
      </c>
      <c r="AC103" s="250"/>
      <c r="AD103" s="298"/>
      <c r="AE103" s="287">
        <f>'Visi duomenys'!BE103</f>
        <v>0</v>
      </c>
      <c r="AF103" s="273">
        <f>'Visi duomenys'!BF103</f>
        <v>0</v>
      </c>
      <c r="AG103" s="273">
        <f>'Visi duomenys'!BG103</f>
        <v>0</v>
      </c>
      <c r="AH103" s="304"/>
      <c r="AI103" s="305"/>
    </row>
    <row r="104" spans="1:35" s="274" customFormat="1" ht="16.5" customHeight="1" x14ac:dyDescent="0.25">
      <c r="A104" s="292" t="str">
        <f>'Visi duomenys'!A104</f>
        <v>2.1.3.1.3</v>
      </c>
      <c r="B104" s="237" t="str">
        <f>'Visi duomenys'!B104</f>
        <v>R084407-270000-1198</v>
      </c>
      <c r="C104" s="237" t="str">
        <f>'Visi duomenys'!D104</f>
        <v>Socialinių paslaugų įstaigos modernizavimas ir paslaugų plėtra Jurbarko rajone</v>
      </c>
      <c r="D104" s="271" t="str">
        <f>('Visi duomenys'!J104&amp;" "&amp;'Visi duomenys'!K104&amp;" "&amp;'Visi duomenys'!L104)</f>
        <v xml:space="preserve">  </v>
      </c>
      <c r="E104" s="272" t="str">
        <f>'Visi duomenys'!C104</f>
        <v>08.1.1-CPVA-R-407-71-0002</v>
      </c>
      <c r="F104" s="287" t="str">
        <f>'Visi duomenys'!AP104</f>
        <v>P.S.361</v>
      </c>
      <c r="G104" s="273" t="str">
        <f>'Visi duomenys'!AQ104</f>
        <v>Investicijas gavę socialinių paslaugų infrastruktūros objektai (vnt.)</v>
      </c>
      <c r="H104" s="273">
        <f>'Visi duomenys'!AR104</f>
        <v>1</v>
      </c>
      <c r="I104" s="304"/>
      <c r="J104" s="305"/>
      <c r="K104" s="287" t="str">
        <f>'Visi duomenys'!AS104</f>
        <v>R.N.403</v>
      </c>
      <c r="L104" s="273" t="str">
        <f>'Visi duomenys'!AT104</f>
        <v xml:space="preserve">Tikslinių grupių asmenys, gavę tiesioginės naudos iš investicijų į socialinių paslaugų infrastruktūrą </v>
      </c>
      <c r="M104" s="273">
        <f>'Visi duomenys'!AU104</f>
        <v>35</v>
      </c>
      <c r="N104" s="304"/>
      <c r="O104" s="305"/>
      <c r="P104" s="287" t="str">
        <f>'Visi duomenys'!AV104</f>
        <v>R.N.404</v>
      </c>
      <c r="Q104" s="273" t="str">
        <f>'Visi duomenys'!AW104</f>
        <v xml:space="preserve">Investicijas gavusiose įstaigose esančios vietos socialinių paslaugų gavėjams </v>
      </c>
      <c r="R104" s="273">
        <f>'Visi duomenys'!AX104</f>
        <v>23</v>
      </c>
      <c r="S104" s="304"/>
      <c r="T104" s="305"/>
      <c r="U104" s="299">
        <f>'Visi duomenys'!AY104</f>
        <v>0</v>
      </c>
      <c r="V104" s="250">
        <f>'Visi duomenys'!AZ104</f>
        <v>0</v>
      </c>
      <c r="W104" s="250">
        <f>'Visi duomenys'!BA104</f>
        <v>0</v>
      </c>
      <c r="X104" s="304"/>
      <c r="Y104" s="305"/>
      <c r="Z104" s="299">
        <f>'Visi duomenys'!BB104</f>
        <v>0</v>
      </c>
      <c r="AA104" s="250">
        <f>'Visi duomenys'!BC104</f>
        <v>0</v>
      </c>
      <c r="AB104" s="250">
        <f>'Visi duomenys'!BD104</f>
        <v>0</v>
      </c>
      <c r="AC104" s="250"/>
      <c r="AD104" s="298"/>
      <c r="AE104" s="287">
        <f>'Visi duomenys'!BE104</f>
        <v>0</v>
      </c>
      <c r="AF104" s="273">
        <f>'Visi duomenys'!BF104</f>
        <v>0</v>
      </c>
      <c r="AG104" s="273">
        <f>'Visi duomenys'!BG104</f>
        <v>0</v>
      </c>
      <c r="AH104" s="304"/>
      <c r="AI104" s="305"/>
    </row>
    <row r="105" spans="1:35" s="274" customFormat="1" ht="16.5" customHeight="1" x14ac:dyDescent="0.25">
      <c r="A105" s="292" t="str">
        <f>'Visi duomenys'!A105</f>
        <v>2.1.3.1.4</v>
      </c>
      <c r="B105" s="237" t="str">
        <f>'Visi duomenys'!B105</f>
        <v>R084407-270000-1199</v>
      </c>
      <c r="C105" s="237" t="str">
        <f>'Visi duomenys'!D105</f>
        <v>Nestacionarių socialinių paslaugų infrastruktūros plėtra Tauragės rajono savivaldybėje</v>
      </c>
      <c r="D105" s="271" t="str">
        <f>('Visi duomenys'!J105&amp;" "&amp;'Visi duomenys'!K105&amp;" "&amp;'Visi duomenys'!L105)</f>
        <v xml:space="preserve">  </v>
      </c>
      <c r="E105" s="272" t="str">
        <f>'Visi duomenys'!C105</f>
        <v>08.1.1-CPVA-R-407-71-0004</v>
      </c>
      <c r="F105" s="287" t="str">
        <f>'Visi duomenys'!AP105</f>
        <v>P.S.361</v>
      </c>
      <c r="G105" s="273" t="str">
        <f>'Visi duomenys'!AQ105</f>
        <v>Investicijas gavę socialinių paslaugų infrastruktūros objektai (vnt.)</v>
      </c>
      <c r="H105" s="273">
        <f>'Visi duomenys'!AR105</f>
        <v>1</v>
      </c>
      <c r="I105" s="304"/>
      <c r="J105" s="305"/>
      <c r="K105" s="287" t="str">
        <f>'Visi duomenys'!AS105</f>
        <v>R.N.403</v>
      </c>
      <c r="L105" s="273" t="str">
        <f>'Visi duomenys'!AT105</f>
        <v xml:space="preserve">Tikslinių grupių asmenys, gavę tiesioginės naudos iš investicijų į socialinių paslaugų infrastruktūrą </v>
      </c>
      <c r="M105" s="273">
        <f>'Visi duomenys'!AU105</f>
        <v>40</v>
      </c>
      <c r="N105" s="304"/>
      <c r="O105" s="305"/>
      <c r="P105" s="287" t="str">
        <f>'Visi duomenys'!AV105</f>
        <v>R.N.404</v>
      </c>
      <c r="Q105" s="273" t="str">
        <f>'Visi duomenys'!AW105</f>
        <v xml:space="preserve">Investicijas gavusiose įstaigose esančios vietos socialinių paslaugų gavėjams </v>
      </c>
      <c r="R105" s="273">
        <f>'Visi duomenys'!AX105</f>
        <v>20</v>
      </c>
      <c r="S105" s="304"/>
      <c r="T105" s="305"/>
      <c r="U105" s="299">
        <f>'Visi duomenys'!AY105</f>
        <v>0</v>
      </c>
      <c r="V105" s="250">
        <f>'Visi duomenys'!AZ105</f>
        <v>0</v>
      </c>
      <c r="W105" s="250">
        <f>'Visi duomenys'!BA105</f>
        <v>0</v>
      </c>
      <c r="X105" s="304"/>
      <c r="Y105" s="305"/>
      <c r="Z105" s="299">
        <f>'Visi duomenys'!BB105</f>
        <v>0</v>
      </c>
      <c r="AA105" s="250">
        <f>'Visi duomenys'!BC105</f>
        <v>0</v>
      </c>
      <c r="AB105" s="250">
        <f>'Visi duomenys'!BD105</f>
        <v>0</v>
      </c>
      <c r="AC105" s="250"/>
      <c r="AD105" s="298"/>
      <c r="AE105" s="287">
        <f>'Visi duomenys'!BE105</f>
        <v>0</v>
      </c>
      <c r="AF105" s="273">
        <f>'Visi duomenys'!BF105</f>
        <v>0</v>
      </c>
      <c r="AG105" s="273">
        <f>'Visi duomenys'!BG105</f>
        <v>0</v>
      </c>
      <c r="AH105" s="304"/>
      <c r="AI105" s="305"/>
    </row>
    <row r="106" spans="1:35" s="274" customFormat="1" ht="16.5" customHeight="1" x14ac:dyDescent="0.25">
      <c r="A106" s="291" t="str">
        <f>'Visi duomenys'!A106</f>
        <v>2.1.3.2</v>
      </c>
      <c r="B106" s="236" t="str">
        <f>'Visi duomenys'!B106</f>
        <v/>
      </c>
      <c r="C106" s="236" t="str">
        <f>'Visi duomenys'!D106</f>
        <v>Priemonė: Socialinio būsto fondo plėtra</v>
      </c>
      <c r="D106" s="275" t="str">
        <f>('Visi duomenys'!J106&amp;" "&amp;'Visi duomenys'!K106&amp;" "&amp;'Visi duomenys'!L106)</f>
        <v xml:space="preserve">  </v>
      </c>
      <c r="E106" s="276">
        <f>'Visi duomenys'!C106</f>
        <v>0</v>
      </c>
      <c r="F106" s="288">
        <f>'Visi duomenys'!AP106</f>
        <v>0</v>
      </c>
      <c r="G106" s="277">
        <f>'Visi duomenys'!AQ106</f>
        <v>0</v>
      </c>
      <c r="H106" s="277">
        <f>'Visi duomenys'!AR106</f>
        <v>0</v>
      </c>
      <c r="I106" s="302"/>
      <c r="J106" s="303"/>
      <c r="K106" s="288">
        <f>'Visi duomenys'!AS106</f>
        <v>0</v>
      </c>
      <c r="L106" s="277">
        <f>'Visi duomenys'!AT106</f>
        <v>0</v>
      </c>
      <c r="M106" s="277">
        <f>'Visi duomenys'!AU106</f>
        <v>0</v>
      </c>
      <c r="N106" s="302"/>
      <c r="O106" s="303"/>
      <c r="P106" s="288">
        <f>'Visi duomenys'!AV106</f>
        <v>0</v>
      </c>
      <c r="Q106" s="277">
        <f>'Visi duomenys'!AW106</f>
        <v>0</v>
      </c>
      <c r="R106" s="277">
        <f>'Visi duomenys'!AX106</f>
        <v>0</v>
      </c>
      <c r="S106" s="302"/>
      <c r="T106" s="303"/>
      <c r="U106" s="300">
        <f>'Visi duomenys'!AY106</f>
        <v>0</v>
      </c>
      <c r="V106" s="301">
        <f>'Visi duomenys'!AZ106</f>
        <v>0</v>
      </c>
      <c r="W106" s="301">
        <f>'Visi duomenys'!BA106</f>
        <v>0</v>
      </c>
      <c r="X106" s="302"/>
      <c r="Y106" s="303"/>
      <c r="Z106" s="300">
        <f>'Visi duomenys'!BB106</f>
        <v>0</v>
      </c>
      <c r="AA106" s="301">
        <f>'Visi duomenys'!BC106</f>
        <v>0</v>
      </c>
      <c r="AB106" s="301">
        <f>'Visi duomenys'!BD106</f>
        <v>0</v>
      </c>
      <c r="AC106" s="301"/>
      <c r="AD106" s="297"/>
      <c r="AE106" s="288">
        <f>'Visi duomenys'!BE106</f>
        <v>0</v>
      </c>
      <c r="AF106" s="277">
        <f>'Visi duomenys'!BF106</f>
        <v>0</v>
      </c>
      <c r="AG106" s="277">
        <f>'Visi duomenys'!BG106</f>
        <v>0</v>
      </c>
      <c r="AH106" s="302"/>
      <c r="AI106" s="303"/>
    </row>
    <row r="107" spans="1:35" s="274" customFormat="1" ht="16.5" customHeight="1" x14ac:dyDescent="0.25">
      <c r="A107" s="292" t="str">
        <f>'Visi duomenys'!A107</f>
        <v>2.1.3.2.1</v>
      </c>
      <c r="B107" s="237" t="str">
        <f>'Visi duomenys'!B107</f>
        <v>R084408-260000-1201</v>
      </c>
      <c r="C107" s="237" t="str">
        <f>'Visi duomenys'!D107</f>
        <v>Socialinio būsto fondo plėtra Šilalės rajono savivaldybėje</v>
      </c>
      <c r="D107" s="271" t="str">
        <f>('Visi duomenys'!J107&amp;" "&amp;'Visi duomenys'!K107&amp;" "&amp;'Visi duomenys'!L107)</f>
        <v xml:space="preserve">  </v>
      </c>
      <c r="E107" s="272" t="str">
        <f>'Visi duomenys'!C107</f>
        <v>08.1.2-CPVA-R-408-71-0002</v>
      </c>
      <c r="F107" s="287" t="str">
        <f>'Visi duomenys'!AP107</f>
        <v>P.S.362</v>
      </c>
      <c r="G107" s="273" t="str">
        <f>'Visi duomenys'!AQ107</f>
        <v>Naujai įrengtų ar įsigytų socialinių būstų skaičius</v>
      </c>
      <c r="H107" s="273">
        <f>'Visi duomenys'!AR107</f>
        <v>25</v>
      </c>
      <c r="I107" s="304"/>
      <c r="J107" s="305"/>
      <c r="K107" s="287">
        <f>'Visi duomenys'!AS107</f>
        <v>0</v>
      </c>
      <c r="L107" s="273">
        <f>'Visi duomenys'!AT107</f>
        <v>0</v>
      </c>
      <c r="M107" s="273">
        <f>'Visi duomenys'!AU107</f>
        <v>0</v>
      </c>
      <c r="N107" s="304"/>
      <c r="O107" s="305"/>
      <c r="P107" s="287">
        <f>'Visi duomenys'!AV107</f>
        <v>0</v>
      </c>
      <c r="Q107" s="273">
        <f>'Visi duomenys'!AW107</f>
        <v>0</v>
      </c>
      <c r="R107" s="273">
        <f>'Visi duomenys'!AX107</f>
        <v>0</v>
      </c>
      <c r="S107" s="304"/>
      <c r="T107" s="305"/>
      <c r="U107" s="299">
        <f>'Visi duomenys'!AY107</f>
        <v>0</v>
      </c>
      <c r="V107" s="250">
        <f>'Visi duomenys'!AZ107</f>
        <v>0</v>
      </c>
      <c r="W107" s="250">
        <f>'Visi duomenys'!BA107</f>
        <v>0</v>
      </c>
      <c r="X107" s="304"/>
      <c r="Y107" s="305"/>
      <c r="Z107" s="299">
        <f>'Visi duomenys'!BB107</f>
        <v>0</v>
      </c>
      <c r="AA107" s="250">
        <f>'Visi duomenys'!BC107</f>
        <v>0</v>
      </c>
      <c r="AB107" s="250">
        <f>'Visi duomenys'!BD107</f>
        <v>0</v>
      </c>
      <c r="AC107" s="250"/>
      <c r="AD107" s="298"/>
      <c r="AE107" s="287">
        <f>'Visi duomenys'!BE107</f>
        <v>0</v>
      </c>
      <c r="AF107" s="273">
        <f>'Visi duomenys'!BF107</f>
        <v>0</v>
      </c>
      <c r="AG107" s="273">
        <f>'Visi duomenys'!BG107</f>
        <v>0</v>
      </c>
      <c r="AH107" s="304"/>
      <c r="AI107" s="305"/>
    </row>
    <row r="108" spans="1:35" s="274" customFormat="1" ht="16.5" customHeight="1" x14ac:dyDescent="0.25">
      <c r="A108" s="292" t="str">
        <f>'Visi duomenys'!A108</f>
        <v>2.1.3.2.2</v>
      </c>
      <c r="B108" s="237" t="str">
        <f>'Visi duomenys'!B108</f>
        <v>R084408-250000-1202</v>
      </c>
      <c r="C108" s="237" t="str">
        <f>'Visi duomenys'!D108</f>
        <v>Socialinio būsto fondo plėtra Pagėgių savivaldybėje</v>
      </c>
      <c r="D108" s="271" t="str">
        <f>('Visi duomenys'!J108&amp;" "&amp;'Visi duomenys'!K108&amp;" "&amp;'Visi duomenys'!L108)</f>
        <v xml:space="preserve">  </v>
      </c>
      <c r="E108" s="272" t="str">
        <f>'Visi duomenys'!C108</f>
        <v>08.1.2-CPVA-R-408-71-0004</v>
      </c>
      <c r="F108" s="287" t="str">
        <f>'Visi duomenys'!AP108</f>
        <v>P.S.362</v>
      </c>
      <c r="G108" s="273" t="str">
        <f>'Visi duomenys'!AQ108</f>
        <v>Naujai įrengtų ar įsigytų socialinių būstų skaičius</v>
      </c>
      <c r="H108" s="273">
        <f>'Visi duomenys'!AR108</f>
        <v>6</v>
      </c>
      <c r="I108" s="304"/>
      <c r="J108" s="305"/>
      <c r="K108" s="287">
        <f>'Visi duomenys'!AS108</f>
        <v>0</v>
      </c>
      <c r="L108" s="273">
        <f>'Visi duomenys'!AT108</f>
        <v>0</v>
      </c>
      <c r="M108" s="273">
        <f>'Visi duomenys'!AU108</f>
        <v>0</v>
      </c>
      <c r="N108" s="304"/>
      <c r="O108" s="305"/>
      <c r="P108" s="287">
        <f>'Visi duomenys'!AV108</f>
        <v>0</v>
      </c>
      <c r="Q108" s="273">
        <f>'Visi duomenys'!AW108</f>
        <v>0</v>
      </c>
      <c r="R108" s="273">
        <f>'Visi duomenys'!AX108</f>
        <v>0</v>
      </c>
      <c r="S108" s="304"/>
      <c r="T108" s="305"/>
      <c r="U108" s="299">
        <f>'Visi duomenys'!AY108</f>
        <v>0</v>
      </c>
      <c r="V108" s="250">
        <f>'Visi duomenys'!AZ108</f>
        <v>0</v>
      </c>
      <c r="W108" s="250">
        <f>'Visi duomenys'!BA108</f>
        <v>0</v>
      </c>
      <c r="X108" s="304"/>
      <c r="Y108" s="305"/>
      <c r="Z108" s="299">
        <f>'Visi duomenys'!BB108</f>
        <v>0</v>
      </c>
      <c r="AA108" s="250">
        <f>'Visi duomenys'!BC108</f>
        <v>0</v>
      </c>
      <c r="AB108" s="250">
        <f>'Visi duomenys'!BD108</f>
        <v>0</v>
      </c>
      <c r="AC108" s="250"/>
      <c r="AD108" s="298"/>
      <c r="AE108" s="287">
        <f>'Visi duomenys'!BE108</f>
        <v>0</v>
      </c>
      <c r="AF108" s="273">
        <f>'Visi duomenys'!BF108</f>
        <v>0</v>
      </c>
      <c r="AG108" s="273">
        <f>'Visi duomenys'!BG108</f>
        <v>0</v>
      </c>
      <c r="AH108" s="304"/>
      <c r="AI108" s="305"/>
    </row>
    <row r="109" spans="1:35" s="274" customFormat="1" ht="16.5" customHeight="1" x14ac:dyDescent="0.25">
      <c r="A109" s="292" t="str">
        <f>'Visi duomenys'!A109</f>
        <v>2.1.3.2.3</v>
      </c>
      <c r="B109" s="237" t="str">
        <f>'Visi duomenys'!B109</f>
        <v>R084408-260000-1203</v>
      </c>
      <c r="C109" s="237" t="str">
        <f>'Visi duomenys'!D109</f>
        <v>Socialinio būsto plėtra Jurbarko rajono savivaldybėje</v>
      </c>
      <c r="D109" s="271" t="str">
        <f>('Visi duomenys'!J109&amp;" "&amp;'Visi duomenys'!K109&amp;" "&amp;'Visi duomenys'!L109)</f>
        <v xml:space="preserve">  </v>
      </c>
      <c r="E109" s="272" t="str">
        <f>'Visi duomenys'!C109</f>
        <v>08.1.2-CPVA-R-408-71-0001</v>
      </c>
      <c r="F109" s="287" t="str">
        <f>'Visi duomenys'!AP109</f>
        <v>P.S.362</v>
      </c>
      <c r="G109" s="273" t="str">
        <f>'Visi duomenys'!AQ109</f>
        <v>Naujai įrengti ar įsigyti socialiniai būstai (vnt.)</v>
      </c>
      <c r="H109" s="273">
        <f>'Visi duomenys'!AR109</f>
        <v>16</v>
      </c>
      <c r="I109" s="304"/>
      <c r="J109" s="305"/>
      <c r="K109" s="287">
        <f>'Visi duomenys'!AS109</f>
        <v>0</v>
      </c>
      <c r="L109" s="273">
        <f>'Visi duomenys'!AT109</f>
        <v>0</v>
      </c>
      <c r="M109" s="273">
        <f>'Visi duomenys'!AU109</f>
        <v>0</v>
      </c>
      <c r="N109" s="304"/>
      <c r="O109" s="305"/>
      <c r="P109" s="287">
        <f>'Visi duomenys'!AV109</f>
        <v>0</v>
      </c>
      <c r="Q109" s="273">
        <f>'Visi duomenys'!AW109</f>
        <v>0</v>
      </c>
      <c r="R109" s="273">
        <f>'Visi duomenys'!AX109</f>
        <v>0</v>
      </c>
      <c r="S109" s="304"/>
      <c r="T109" s="305"/>
      <c r="U109" s="299">
        <f>'Visi duomenys'!AY109</f>
        <v>0</v>
      </c>
      <c r="V109" s="250">
        <f>'Visi duomenys'!AZ109</f>
        <v>0</v>
      </c>
      <c r="W109" s="250">
        <f>'Visi duomenys'!BA109</f>
        <v>0</v>
      </c>
      <c r="X109" s="304"/>
      <c r="Y109" s="305"/>
      <c r="Z109" s="299">
        <f>'Visi duomenys'!BB109</f>
        <v>0</v>
      </c>
      <c r="AA109" s="250">
        <f>'Visi duomenys'!BC109</f>
        <v>0</v>
      </c>
      <c r="AB109" s="250">
        <f>'Visi duomenys'!BD109</f>
        <v>0</v>
      </c>
      <c r="AC109" s="250"/>
      <c r="AD109" s="298"/>
      <c r="AE109" s="287">
        <f>'Visi duomenys'!BE109</f>
        <v>0</v>
      </c>
      <c r="AF109" s="273">
        <f>'Visi duomenys'!BF109</f>
        <v>0</v>
      </c>
      <c r="AG109" s="273">
        <f>'Visi duomenys'!BG109</f>
        <v>0</v>
      </c>
      <c r="AH109" s="304"/>
      <c r="AI109" s="305"/>
    </row>
    <row r="110" spans="1:35" s="274" customFormat="1" ht="16.5" customHeight="1" x14ac:dyDescent="0.25">
      <c r="A110" s="292" t="str">
        <f>'Visi duomenys'!A110</f>
        <v>2.1.3.2.4</v>
      </c>
      <c r="B110" s="237" t="str">
        <f>'Visi duomenys'!B110</f>
        <v>R084408-260000-1204</v>
      </c>
      <c r="C110" s="237" t="str">
        <f>'Visi duomenys'!D110</f>
        <v>Socialinio būsto fondo plėtra Tauragės rajono savivaldybėje</v>
      </c>
      <c r="D110" s="271" t="str">
        <f>('Visi duomenys'!J110&amp;" "&amp;'Visi duomenys'!K110&amp;" "&amp;'Visi duomenys'!L110)</f>
        <v xml:space="preserve">  </v>
      </c>
      <c r="E110" s="272" t="str">
        <f>'Visi duomenys'!C110</f>
        <v>08.1.2-CPVA-R-408-71-0003</v>
      </c>
      <c r="F110" s="287" t="str">
        <f>'Visi duomenys'!AP110</f>
        <v>P.S.362</v>
      </c>
      <c r="G110" s="273" t="str">
        <f>'Visi duomenys'!AQ110</f>
        <v xml:space="preserve">naujai įrengtų ar įsigytų socialinių būstų skaičius </v>
      </c>
      <c r="H110" s="273">
        <f>'Visi duomenys'!AR110</f>
        <v>42</v>
      </c>
      <c r="I110" s="304"/>
      <c r="J110" s="305"/>
      <c r="K110" s="287">
        <f>'Visi duomenys'!AS110</f>
        <v>0</v>
      </c>
      <c r="L110" s="273">
        <f>'Visi duomenys'!AT110</f>
        <v>0</v>
      </c>
      <c r="M110" s="273">
        <f>'Visi duomenys'!AU110</f>
        <v>0</v>
      </c>
      <c r="N110" s="304"/>
      <c r="O110" s="305"/>
      <c r="P110" s="287">
        <f>'Visi duomenys'!AV110</f>
        <v>0</v>
      </c>
      <c r="Q110" s="273">
        <f>'Visi duomenys'!AW110</f>
        <v>0</v>
      </c>
      <c r="R110" s="273">
        <f>'Visi duomenys'!AX110</f>
        <v>0</v>
      </c>
      <c r="S110" s="304"/>
      <c r="T110" s="305"/>
      <c r="U110" s="299">
        <f>'Visi duomenys'!AY110</f>
        <v>0</v>
      </c>
      <c r="V110" s="250">
        <f>'Visi duomenys'!AZ110</f>
        <v>0</v>
      </c>
      <c r="W110" s="250">
        <f>'Visi duomenys'!BA110</f>
        <v>0</v>
      </c>
      <c r="X110" s="304"/>
      <c r="Y110" s="305"/>
      <c r="Z110" s="299">
        <f>'Visi duomenys'!BB110</f>
        <v>0</v>
      </c>
      <c r="AA110" s="250">
        <f>'Visi duomenys'!BC110</f>
        <v>0</v>
      </c>
      <c r="AB110" s="250">
        <f>'Visi duomenys'!BD110</f>
        <v>0</v>
      </c>
      <c r="AC110" s="250"/>
      <c r="AD110" s="298"/>
      <c r="AE110" s="287">
        <f>'Visi duomenys'!BE110</f>
        <v>0</v>
      </c>
      <c r="AF110" s="273">
        <f>'Visi duomenys'!BF110</f>
        <v>0</v>
      </c>
      <c r="AG110" s="273">
        <f>'Visi duomenys'!BG110</f>
        <v>0</v>
      </c>
      <c r="AH110" s="304"/>
      <c r="AI110" s="305"/>
    </row>
    <row r="111" spans="1:35" s="274" customFormat="1" ht="16.5" customHeight="1" x14ac:dyDescent="0.25">
      <c r="A111" s="291" t="str">
        <f>'Visi duomenys'!A111</f>
        <v>2.2.</v>
      </c>
      <c r="B111" s="236" t="str">
        <f>'Visi duomenys'!B111</f>
        <v/>
      </c>
      <c r="C111" s="236" t="str">
        <f>'Visi duomenys'!D111</f>
        <v xml:space="preserve">Tikslas. Tobulinti viešąjį valdymą savivaldybėse, didinant jo atitikimą visuomenės poreikiams. </v>
      </c>
      <c r="D111" s="275" t="str">
        <f>('Visi duomenys'!J111&amp;" "&amp;'Visi duomenys'!K111&amp;" "&amp;'Visi duomenys'!L111)</f>
        <v xml:space="preserve">  </v>
      </c>
      <c r="E111" s="276">
        <f>'Visi duomenys'!C111</f>
        <v>0</v>
      </c>
      <c r="F111" s="288">
        <f>'Visi duomenys'!AP111</f>
        <v>0</v>
      </c>
      <c r="G111" s="277">
        <f>'Visi duomenys'!AQ111</f>
        <v>0</v>
      </c>
      <c r="H111" s="277">
        <f>'Visi duomenys'!AR111</f>
        <v>0</v>
      </c>
      <c r="I111" s="302"/>
      <c r="J111" s="303"/>
      <c r="K111" s="288">
        <f>'Visi duomenys'!AS111</f>
        <v>0</v>
      </c>
      <c r="L111" s="277">
        <f>'Visi duomenys'!AT111</f>
        <v>0</v>
      </c>
      <c r="M111" s="277">
        <f>'Visi duomenys'!AU111</f>
        <v>0</v>
      </c>
      <c r="N111" s="302"/>
      <c r="O111" s="303"/>
      <c r="P111" s="288">
        <f>'Visi duomenys'!AV111</f>
        <v>0</v>
      </c>
      <c r="Q111" s="277">
        <f>'Visi duomenys'!AW111</f>
        <v>0</v>
      </c>
      <c r="R111" s="277">
        <f>'Visi duomenys'!AX111</f>
        <v>0</v>
      </c>
      <c r="S111" s="302"/>
      <c r="T111" s="303"/>
      <c r="U111" s="300">
        <f>'Visi duomenys'!AY111</f>
        <v>0</v>
      </c>
      <c r="V111" s="301">
        <f>'Visi duomenys'!AZ111</f>
        <v>0</v>
      </c>
      <c r="W111" s="301">
        <f>'Visi duomenys'!BA111</f>
        <v>0</v>
      </c>
      <c r="X111" s="302"/>
      <c r="Y111" s="303"/>
      <c r="Z111" s="300">
        <f>'Visi duomenys'!BB111</f>
        <v>0</v>
      </c>
      <c r="AA111" s="301">
        <f>'Visi duomenys'!BC111</f>
        <v>0</v>
      </c>
      <c r="AB111" s="301">
        <f>'Visi duomenys'!BD111</f>
        <v>0</v>
      </c>
      <c r="AC111" s="301"/>
      <c r="AD111" s="297"/>
      <c r="AE111" s="288">
        <f>'Visi duomenys'!BE111</f>
        <v>0</v>
      </c>
      <c r="AF111" s="277">
        <f>'Visi duomenys'!BF111</f>
        <v>0</v>
      </c>
      <c r="AG111" s="277">
        <f>'Visi duomenys'!BG111</f>
        <v>0</v>
      </c>
      <c r="AH111" s="302"/>
      <c r="AI111" s="303"/>
    </row>
    <row r="112" spans="1:35" s="274" customFormat="1" ht="16.5" customHeight="1" x14ac:dyDescent="0.25">
      <c r="A112" s="291" t="str">
        <f>'Visi duomenys'!A112</f>
        <v>2.2.1.</v>
      </c>
      <c r="B112" s="236" t="str">
        <f>'Visi duomenys'!B112</f>
        <v/>
      </c>
      <c r="C112" s="236" t="str">
        <f>'Visi duomenys'!D112</f>
        <v xml:space="preserve">Uždavinys. Stiprinti regiono viešojo valdymo darbuotojų kompetenciją, didinti jų veiklos efektyvumą ir gerinti teikiamų paslaugų kokybę.  </v>
      </c>
      <c r="D112" s="275" t="str">
        <f>('Visi duomenys'!J112&amp;" "&amp;'Visi duomenys'!K112&amp;" "&amp;'Visi duomenys'!L112)</f>
        <v xml:space="preserve">  </v>
      </c>
      <c r="E112" s="276">
        <f>'Visi duomenys'!C112</f>
        <v>0</v>
      </c>
      <c r="F112" s="288">
        <f>'Visi duomenys'!AP112</f>
        <v>0</v>
      </c>
      <c r="G112" s="277">
        <f>'Visi duomenys'!AQ112</f>
        <v>0</v>
      </c>
      <c r="H112" s="277">
        <f>'Visi duomenys'!AR112</f>
        <v>0</v>
      </c>
      <c r="I112" s="302"/>
      <c r="J112" s="303"/>
      <c r="K112" s="288">
        <f>'Visi duomenys'!AS112</f>
        <v>0</v>
      </c>
      <c r="L112" s="277">
        <f>'Visi duomenys'!AT112</f>
        <v>0</v>
      </c>
      <c r="M112" s="277">
        <f>'Visi duomenys'!AU112</f>
        <v>0</v>
      </c>
      <c r="N112" s="302"/>
      <c r="O112" s="303"/>
      <c r="P112" s="288">
        <f>'Visi duomenys'!AV112</f>
        <v>0</v>
      </c>
      <c r="Q112" s="277">
        <f>'Visi duomenys'!AW112</f>
        <v>0</v>
      </c>
      <c r="R112" s="277">
        <f>'Visi duomenys'!AX112</f>
        <v>0</v>
      </c>
      <c r="S112" s="302"/>
      <c r="T112" s="303"/>
      <c r="U112" s="300">
        <f>'Visi duomenys'!AY112</f>
        <v>0</v>
      </c>
      <c r="V112" s="301">
        <f>'Visi duomenys'!AZ112</f>
        <v>0</v>
      </c>
      <c r="W112" s="301">
        <f>'Visi duomenys'!BA112</f>
        <v>0</v>
      </c>
      <c r="X112" s="302"/>
      <c r="Y112" s="303"/>
      <c r="Z112" s="300">
        <f>'Visi duomenys'!BB112</f>
        <v>0</v>
      </c>
      <c r="AA112" s="301">
        <f>'Visi duomenys'!BC112</f>
        <v>0</v>
      </c>
      <c r="AB112" s="301">
        <f>'Visi duomenys'!BD112</f>
        <v>0</v>
      </c>
      <c r="AC112" s="301"/>
      <c r="AD112" s="297"/>
      <c r="AE112" s="288">
        <f>'Visi duomenys'!BE112</f>
        <v>0</v>
      </c>
      <c r="AF112" s="277">
        <f>'Visi duomenys'!BF112</f>
        <v>0</v>
      </c>
      <c r="AG112" s="277">
        <f>'Visi duomenys'!BG112</f>
        <v>0</v>
      </c>
      <c r="AH112" s="302"/>
      <c r="AI112" s="303"/>
    </row>
    <row r="113" spans="1:35" s="274" customFormat="1" ht="16.5" customHeight="1" x14ac:dyDescent="0.25">
      <c r="A113" s="291" t="str">
        <f>'Visi duomenys'!A113</f>
        <v>2.2.1.1</v>
      </c>
      <c r="B113" s="236" t="str">
        <f>'Visi duomenys'!B113</f>
        <v/>
      </c>
      <c r="C113" s="236" t="str">
        <f>'Visi duomenys'!D113</f>
        <v>Priemonė: Paslaugų ir asmenų aptarnavimo kokybės gerinimas savivaldybėse</v>
      </c>
      <c r="D113" s="275" t="str">
        <f>('Visi duomenys'!J113&amp;" "&amp;'Visi duomenys'!K113&amp;" "&amp;'Visi duomenys'!L113)</f>
        <v xml:space="preserve">  </v>
      </c>
      <c r="E113" s="276">
        <f>'Visi duomenys'!C113</f>
        <v>0</v>
      </c>
      <c r="F113" s="288">
        <f>'Visi duomenys'!AP113</f>
        <v>0</v>
      </c>
      <c r="G113" s="277">
        <f>'Visi duomenys'!AQ113</f>
        <v>0</v>
      </c>
      <c r="H113" s="277">
        <f>'Visi duomenys'!AR113</f>
        <v>0</v>
      </c>
      <c r="I113" s="302"/>
      <c r="J113" s="303"/>
      <c r="K113" s="288">
        <f>'Visi duomenys'!AS113</f>
        <v>0</v>
      </c>
      <c r="L113" s="277">
        <f>'Visi duomenys'!AT113</f>
        <v>0</v>
      </c>
      <c r="M113" s="277">
        <f>'Visi duomenys'!AU113</f>
        <v>0</v>
      </c>
      <c r="N113" s="302"/>
      <c r="O113" s="303"/>
      <c r="P113" s="288">
        <f>'Visi duomenys'!AV113</f>
        <v>0</v>
      </c>
      <c r="Q113" s="277">
        <f>'Visi duomenys'!AW113</f>
        <v>0</v>
      </c>
      <c r="R113" s="277">
        <f>'Visi duomenys'!AX113</f>
        <v>0</v>
      </c>
      <c r="S113" s="302"/>
      <c r="T113" s="303"/>
      <c r="U113" s="300">
        <f>'Visi duomenys'!AY113</f>
        <v>0</v>
      </c>
      <c r="V113" s="301">
        <f>'Visi duomenys'!AZ113</f>
        <v>0</v>
      </c>
      <c r="W113" s="301">
        <f>'Visi duomenys'!BA113</f>
        <v>0</v>
      </c>
      <c r="X113" s="302"/>
      <c r="Y113" s="303"/>
      <c r="Z113" s="300">
        <f>'Visi duomenys'!BB113</f>
        <v>0</v>
      </c>
      <c r="AA113" s="301">
        <f>'Visi duomenys'!BC113</f>
        <v>0</v>
      </c>
      <c r="AB113" s="301">
        <f>'Visi duomenys'!BD113</f>
        <v>0</v>
      </c>
      <c r="AC113" s="301"/>
      <c r="AD113" s="297"/>
      <c r="AE113" s="288">
        <f>'Visi duomenys'!BE113</f>
        <v>0</v>
      </c>
      <c r="AF113" s="277">
        <f>'Visi duomenys'!BF113</f>
        <v>0</v>
      </c>
      <c r="AG113" s="277">
        <f>'Visi duomenys'!BG113</f>
        <v>0</v>
      </c>
      <c r="AH113" s="302"/>
      <c r="AI113" s="303"/>
    </row>
    <row r="114" spans="1:35" s="274" customFormat="1" ht="16.5" customHeight="1" x14ac:dyDescent="0.25">
      <c r="A114" s="292" t="str">
        <f>'Visi duomenys'!A114</f>
        <v>2.2.1.1.1</v>
      </c>
      <c r="B114" s="237" t="str">
        <f>'Visi duomenys'!B114</f>
        <v>R089920-490000-1208</v>
      </c>
      <c r="C114" s="237" t="str">
        <f>'Visi duomenys'!D114</f>
        <v>Paslaugų teikimo ir asmenų aptarnavimo kokybės gerinimas Tauragės regiono savivaldybėse. I etapas</v>
      </c>
      <c r="D114" s="271" t="str">
        <f>('Visi duomenys'!J114&amp;" "&amp;'Visi duomenys'!K114&amp;" "&amp;'Visi duomenys'!L114)</f>
        <v xml:space="preserve">  </v>
      </c>
      <c r="E114" s="272" t="str">
        <f>'Visi duomenys'!C114</f>
        <v>10.1.3-ESFA-R-920-71-0001</v>
      </c>
      <c r="F114" s="287" t="str">
        <f>'Visi duomenys'!AP114</f>
        <v>P.S.416</v>
      </c>
      <c r="G114" s="273" t="str">
        <f>'Visi duomenys'!AQ114</f>
        <v>Viešojo valdymo institucijų darbuotojai, kurie dalyvavo pagal veiksmų programą  ESF lėšomis vykdytose veiklose, skirtose stiprinti teikiamų paslaugų ir (ar) aptarnavimo kokybės gerinimui reikalingas kompetencijas</v>
      </c>
      <c r="H114" s="273">
        <f>'Visi duomenys'!AR114</f>
        <v>69</v>
      </c>
      <c r="I114" s="304"/>
      <c r="J114" s="305"/>
      <c r="K114" s="287" t="str">
        <f>'Visi duomenys'!AS114</f>
        <v>P.S.415</v>
      </c>
      <c r="L114" s="273" t="str">
        <f>'Visi duomenys'!AT114</f>
        <v>Viešojo valdymo institucijos, pagal veiksmų programą ESF lėšomis įgyvendinusios paslaugų ir (ar) aptarnavimo kokybei gerinti skirtas priemones</v>
      </c>
      <c r="M114" s="273">
        <f>'Visi duomenys'!AU114</f>
        <v>4</v>
      </c>
      <c r="N114" s="304"/>
      <c r="O114" s="305"/>
      <c r="P114" s="287" t="str">
        <f>'Visi duomenys'!AV114</f>
        <v>P.N.910</v>
      </c>
      <c r="Q114" s="273" t="str">
        <f>'Visi duomenys'!AW114</f>
        <v>Parengtos piliečių chartijos</v>
      </c>
      <c r="R114" s="273">
        <f>'Visi duomenys'!AX114</f>
        <v>2</v>
      </c>
      <c r="S114" s="304"/>
      <c r="T114" s="305"/>
      <c r="U114" s="299">
        <f>'Visi duomenys'!AY114</f>
        <v>0</v>
      </c>
      <c r="V114" s="250">
        <f>'Visi duomenys'!AZ114</f>
        <v>0</v>
      </c>
      <c r="W114" s="250">
        <f>'Visi duomenys'!BA114</f>
        <v>0</v>
      </c>
      <c r="X114" s="304"/>
      <c r="Y114" s="305"/>
      <c r="Z114" s="299">
        <f>'Visi duomenys'!BB114</f>
        <v>0</v>
      </c>
      <c r="AA114" s="250">
        <f>'Visi duomenys'!BC114</f>
        <v>0</v>
      </c>
      <c r="AB114" s="250">
        <f>'Visi duomenys'!BD114</f>
        <v>0</v>
      </c>
      <c r="AC114" s="250"/>
      <c r="AD114" s="298"/>
      <c r="AE114" s="287">
        <f>'Visi duomenys'!BE114</f>
        <v>0</v>
      </c>
      <c r="AF114" s="273">
        <f>'Visi duomenys'!BF114</f>
        <v>0</v>
      </c>
      <c r="AG114" s="273">
        <f>'Visi duomenys'!BG114</f>
        <v>0</v>
      </c>
      <c r="AH114" s="304"/>
      <c r="AI114" s="305"/>
    </row>
    <row r="115" spans="1:35" s="274" customFormat="1" ht="16.5" customHeight="1" x14ac:dyDescent="0.25">
      <c r="A115" s="292" t="e">
        <f>'Visi duomenys'!#REF!</f>
        <v>#REF!</v>
      </c>
      <c r="B115" s="237" t="e">
        <f>'Visi duomenys'!#REF!</f>
        <v>#REF!</v>
      </c>
      <c r="C115" s="237" t="e">
        <f>'Visi duomenys'!#REF!</f>
        <v>#REF!</v>
      </c>
      <c r="D115" s="271" t="e">
        <f>('Visi duomenys'!#REF!&amp;" "&amp;'Visi duomenys'!#REF!&amp;" "&amp;'Visi duomenys'!#REF!)</f>
        <v>#REF!</v>
      </c>
      <c r="E115" s="272" t="e">
        <f>'Visi duomenys'!#REF!</f>
        <v>#REF!</v>
      </c>
      <c r="F115" s="287" t="e">
        <f>'Visi duomenys'!#REF!</f>
        <v>#REF!</v>
      </c>
      <c r="G115" s="273" t="e">
        <f>'Visi duomenys'!#REF!</f>
        <v>#REF!</v>
      </c>
      <c r="H115" s="273" t="e">
        <f>'Visi duomenys'!#REF!</f>
        <v>#REF!</v>
      </c>
      <c r="I115" s="304"/>
      <c r="J115" s="305"/>
      <c r="K115" s="287" t="e">
        <f>'Visi duomenys'!#REF!</f>
        <v>#REF!</v>
      </c>
      <c r="L115" s="273" t="e">
        <f>'Visi duomenys'!#REF!</f>
        <v>#REF!</v>
      </c>
      <c r="M115" s="273" t="e">
        <f>'Visi duomenys'!#REF!</f>
        <v>#REF!</v>
      </c>
      <c r="N115" s="304"/>
      <c r="O115" s="305"/>
      <c r="P115" s="287" t="e">
        <f>'Visi duomenys'!#REF!</f>
        <v>#REF!</v>
      </c>
      <c r="Q115" s="273" t="e">
        <f>'Visi duomenys'!#REF!</f>
        <v>#REF!</v>
      </c>
      <c r="R115" s="273" t="e">
        <f>'Visi duomenys'!#REF!</f>
        <v>#REF!</v>
      </c>
      <c r="S115" s="304"/>
      <c r="T115" s="305"/>
      <c r="U115" s="299" t="e">
        <f>'Visi duomenys'!#REF!</f>
        <v>#REF!</v>
      </c>
      <c r="V115" s="250" t="e">
        <f>'Visi duomenys'!#REF!</f>
        <v>#REF!</v>
      </c>
      <c r="W115" s="250" t="e">
        <f>'Visi duomenys'!#REF!</f>
        <v>#REF!</v>
      </c>
      <c r="X115" s="304"/>
      <c r="Y115" s="305"/>
      <c r="Z115" s="299" t="e">
        <f>'Visi duomenys'!#REF!</f>
        <v>#REF!</v>
      </c>
      <c r="AA115" s="250" t="e">
        <f>'Visi duomenys'!#REF!</f>
        <v>#REF!</v>
      </c>
      <c r="AB115" s="250" t="e">
        <f>'Visi duomenys'!#REF!</f>
        <v>#REF!</v>
      </c>
      <c r="AC115" s="250"/>
      <c r="AD115" s="298"/>
      <c r="AE115" s="287" t="e">
        <f>'Visi duomenys'!#REF!</f>
        <v>#REF!</v>
      </c>
      <c r="AF115" s="273" t="e">
        <f>'Visi duomenys'!#REF!</f>
        <v>#REF!</v>
      </c>
      <c r="AG115" s="273" t="e">
        <f>'Visi duomenys'!#REF!</f>
        <v>#REF!</v>
      </c>
      <c r="AH115" s="304"/>
      <c r="AI115" s="305"/>
    </row>
    <row r="116" spans="1:35" s="274" customFormat="1" ht="16.5" customHeight="1" x14ac:dyDescent="0.25">
      <c r="A116" s="291" t="str">
        <f>'Visi duomenys'!A115</f>
        <v>3.</v>
      </c>
      <c r="B116" s="236">
        <f>'Visi duomenys'!B115</f>
        <v>0</v>
      </c>
      <c r="C116" s="236" t="str">
        <f>'Visi duomenys'!D115</f>
        <v>Prioritetas. ŽMOGUI PATOGI GYVENTI IR SAUGI APLINKA</v>
      </c>
      <c r="D116" s="275" t="str">
        <f>('Visi duomenys'!J115&amp;" "&amp;'Visi duomenys'!K115&amp;" "&amp;'Visi duomenys'!L115)</f>
        <v xml:space="preserve">  </v>
      </c>
      <c r="E116" s="276">
        <f>'Visi duomenys'!C115</f>
        <v>0</v>
      </c>
      <c r="F116" s="288">
        <f>'Visi duomenys'!AP115</f>
        <v>0</v>
      </c>
      <c r="G116" s="277">
        <f>'Visi duomenys'!AQ115</f>
        <v>0</v>
      </c>
      <c r="H116" s="277">
        <f>'Visi duomenys'!AR115</f>
        <v>0</v>
      </c>
      <c r="I116" s="302"/>
      <c r="J116" s="303"/>
      <c r="K116" s="288">
        <f>'Visi duomenys'!AS115</f>
        <v>0</v>
      </c>
      <c r="L116" s="277">
        <f>'Visi duomenys'!AT115</f>
        <v>0</v>
      </c>
      <c r="M116" s="277">
        <f>'Visi duomenys'!AU115</f>
        <v>0</v>
      </c>
      <c r="N116" s="302"/>
      <c r="O116" s="303"/>
      <c r="P116" s="288">
        <f>'Visi duomenys'!AV115</f>
        <v>0</v>
      </c>
      <c r="Q116" s="277">
        <f>'Visi duomenys'!AW115</f>
        <v>0</v>
      </c>
      <c r="R116" s="277">
        <f>'Visi duomenys'!AX115</f>
        <v>0</v>
      </c>
      <c r="S116" s="302"/>
      <c r="T116" s="303"/>
      <c r="U116" s="300">
        <f>'Visi duomenys'!AY115</f>
        <v>0</v>
      </c>
      <c r="V116" s="301">
        <f>'Visi duomenys'!AZ115</f>
        <v>0</v>
      </c>
      <c r="W116" s="301">
        <f>'Visi duomenys'!BA115</f>
        <v>0</v>
      </c>
      <c r="X116" s="302"/>
      <c r="Y116" s="303"/>
      <c r="Z116" s="300">
        <f>'Visi duomenys'!BB115</f>
        <v>0</v>
      </c>
      <c r="AA116" s="301">
        <f>'Visi duomenys'!BC115</f>
        <v>0</v>
      </c>
      <c r="AB116" s="301">
        <f>'Visi duomenys'!BD115</f>
        <v>0</v>
      </c>
      <c r="AC116" s="301"/>
      <c r="AD116" s="297"/>
      <c r="AE116" s="288">
        <f>'Visi duomenys'!BE115</f>
        <v>0</v>
      </c>
      <c r="AF116" s="277">
        <f>'Visi duomenys'!BF115</f>
        <v>0</v>
      </c>
      <c r="AG116" s="277">
        <f>'Visi duomenys'!BG115</f>
        <v>0</v>
      </c>
      <c r="AH116" s="302"/>
      <c r="AI116" s="303"/>
    </row>
    <row r="117" spans="1:35" s="274" customFormat="1" ht="16.5" customHeight="1" x14ac:dyDescent="0.25">
      <c r="A117" s="291" t="str">
        <f>'Visi duomenys'!A116</f>
        <v>3.1.</v>
      </c>
      <c r="B117" s="236" t="str">
        <f>'Visi duomenys'!B116</f>
        <v/>
      </c>
      <c r="C117" s="236" t="str">
        <f>'Visi duomenys'!D116</f>
        <v>Tikslas. Diegti sveiką gyvenamąją aplinką kuriančias vandentvarkos ir atliekų tvarkymo sistemas, didinti paslaugų kokybę ir prieinamumą.</v>
      </c>
      <c r="D117" s="275" t="str">
        <f>('Visi duomenys'!J116&amp;" "&amp;'Visi duomenys'!K116&amp;" "&amp;'Visi duomenys'!L116)</f>
        <v xml:space="preserve">  </v>
      </c>
      <c r="E117" s="276">
        <f>'Visi duomenys'!C116</f>
        <v>0</v>
      </c>
      <c r="F117" s="288">
        <f>'Visi duomenys'!AP116</f>
        <v>0</v>
      </c>
      <c r="G117" s="277">
        <f>'Visi duomenys'!AQ116</f>
        <v>0</v>
      </c>
      <c r="H117" s="277">
        <f>'Visi duomenys'!AR116</f>
        <v>0</v>
      </c>
      <c r="I117" s="302"/>
      <c r="J117" s="303"/>
      <c r="K117" s="288">
        <f>'Visi duomenys'!AS116</f>
        <v>0</v>
      </c>
      <c r="L117" s="277">
        <f>'Visi duomenys'!AT116</f>
        <v>0</v>
      </c>
      <c r="M117" s="277">
        <f>'Visi duomenys'!AU116</f>
        <v>0</v>
      </c>
      <c r="N117" s="302"/>
      <c r="O117" s="303"/>
      <c r="P117" s="288">
        <f>'Visi duomenys'!AV116</f>
        <v>0</v>
      </c>
      <c r="Q117" s="277">
        <f>'Visi duomenys'!AW116</f>
        <v>0</v>
      </c>
      <c r="R117" s="277">
        <f>'Visi duomenys'!AX116</f>
        <v>0</v>
      </c>
      <c r="S117" s="302"/>
      <c r="T117" s="303"/>
      <c r="U117" s="300">
        <f>'Visi duomenys'!AY116</f>
        <v>0</v>
      </c>
      <c r="V117" s="301">
        <f>'Visi duomenys'!AZ116</f>
        <v>0</v>
      </c>
      <c r="W117" s="301">
        <f>'Visi duomenys'!BA116</f>
        <v>0</v>
      </c>
      <c r="X117" s="302"/>
      <c r="Y117" s="303"/>
      <c r="Z117" s="300">
        <f>'Visi duomenys'!BB116</f>
        <v>0</v>
      </c>
      <c r="AA117" s="301">
        <f>'Visi duomenys'!BC116</f>
        <v>0</v>
      </c>
      <c r="AB117" s="301">
        <f>'Visi duomenys'!BD116</f>
        <v>0</v>
      </c>
      <c r="AC117" s="301"/>
      <c r="AD117" s="297"/>
      <c r="AE117" s="288">
        <f>'Visi duomenys'!BE116</f>
        <v>0</v>
      </c>
      <c r="AF117" s="277">
        <f>'Visi duomenys'!BF116</f>
        <v>0</v>
      </c>
      <c r="AG117" s="277">
        <f>'Visi duomenys'!BG116</f>
        <v>0</v>
      </c>
      <c r="AH117" s="302"/>
      <c r="AI117" s="303"/>
    </row>
    <row r="118" spans="1:35" s="274" customFormat="1" ht="16.5" customHeight="1" x14ac:dyDescent="0.25">
      <c r="A118" s="291" t="str">
        <f>'Visi duomenys'!A117</f>
        <v>3.1.1.</v>
      </c>
      <c r="B118" s="236" t="str">
        <f>'Visi duomenys'!B117</f>
        <v/>
      </c>
      <c r="C118" s="236" t="str">
        <f>'Visi duomenys'!D117</f>
        <v xml:space="preserve">Uždavinys. Plėsti, renovuoti ir modernizuoti geriamojo vandens ir nuotekų, paviršinių nuotekų surinkimo infrastruktūrą, gerinti teikiamų paslaugų  kokybę.  </v>
      </c>
      <c r="D118" s="275" t="str">
        <f>('Visi duomenys'!J117&amp;" "&amp;'Visi duomenys'!K117&amp;" "&amp;'Visi duomenys'!L117)</f>
        <v xml:space="preserve">  </v>
      </c>
      <c r="E118" s="276">
        <f>'Visi duomenys'!C117</f>
        <v>0</v>
      </c>
      <c r="F118" s="288">
        <f>'Visi duomenys'!AP117</f>
        <v>0</v>
      </c>
      <c r="G118" s="277">
        <f>'Visi duomenys'!AQ117</f>
        <v>0</v>
      </c>
      <c r="H118" s="277">
        <f>'Visi duomenys'!AR117</f>
        <v>0</v>
      </c>
      <c r="I118" s="302"/>
      <c r="J118" s="303"/>
      <c r="K118" s="288">
        <f>'Visi duomenys'!AS117</f>
        <v>0</v>
      </c>
      <c r="L118" s="277">
        <f>'Visi duomenys'!AT117</f>
        <v>0</v>
      </c>
      <c r="M118" s="277">
        <f>'Visi duomenys'!AU117</f>
        <v>0</v>
      </c>
      <c r="N118" s="302"/>
      <c r="O118" s="303"/>
      <c r="P118" s="288">
        <f>'Visi duomenys'!AV117</f>
        <v>0</v>
      </c>
      <c r="Q118" s="277">
        <f>'Visi duomenys'!AW117</f>
        <v>0</v>
      </c>
      <c r="R118" s="277">
        <f>'Visi duomenys'!AX117</f>
        <v>0</v>
      </c>
      <c r="S118" s="302"/>
      <c r="T118" s="303"/>
      <c r="U118" s="300">
        <f>'Visi duomenys'!AY117</f>
        <v>0</v>
      </c>
      <c r="V118" s="301">
        <f>'Visi duomenys'!AZ117</f>
        <v>0</v>
      </c>
      <c r="W118" s="301">
        <f>'Visi duomenys'!BA117</f>
        <v>0</v>
      </c>
      <c r="X118" s="302"/>
      <c r="Y118" s="303"/>
      <c r="Z118" s="300">
        <f>'Visi duomenys'!BB117</f>
        <v>0</v>
      </c>
      <c r="AA118" s="301">
        <f>'Visi duomenys'!BC117</f>
        <v>0</v>
      </c>
      <c r="AB118" s="301">
        <f>'Visi duomenys'!BD117</f>
        <v>0</v>
      </c>
      <c r="AC118" s="301"/>
      <c r="AD118" s="297"/>
      <c r="AE118" s="288">
        <f>'Visi duomenys'!BE117</f>
        <v>0</v>
      </c>
      <c r="AF118" s="277">
        <f>'Visi duomenys'!BF117</f>
        <v>0</v>
      </c>
      <c r="AG118" s="277">
        <f>'Visi duomenys'!BG117</f>
        <v>0</v>
      </c>
      <c r="AH118" s="302"/>
      <c r="AI118" s="303"/>
    </row>
    <row r="119" spans="1:35" s="274" customFormat="1" ht="16.5" customHeight="1" x14ac:dyDescent="0.25">
      <c r="A119" s="291" t="str">
        <f>'Visi duomenys'!A118</f>
        <v>3.1.1.1</v>
      </c>
      <c r="B119" s="236" t="str">
        <f>'Visi duomenys'!B118</f>
        <v/>
      </c>
      <c r="C119" s="236" t="str">
        <f>'Visi duomenys'!D118</f>
        <v>Priemonė: Geriamojo vandens tiekimo ir nuotekų tvarkymo sistemų renovavimas ir plėtra, įmonių valdymo tobulinimas</v>
      </c>
      <c r="D119" s="275" t="str">
        <f>('Visi duomenys'!J118&amp;" "&amp;'Visi duomenys'!K118&amp;" "&amp;'Visi duomenys'!L118)</f>
        <v xml:space="preserve">  </v>
      </c>
      <c r="E119" s="276">
        <f>'Visi duomenys'!C118</f>
        <v>0</v>
      </c>
      <c r="F119" s="288">
        <f>'Visi duomenys'!AP118</f>
        <v>0</v>
      </c>
      <c r="G119" s="277">
        <f>'Visi duomenys'!AQ118</f>
        <v>0</v>
      </c>
      <c r="H119" s="277">
        <f>'Visi duomenys'!AR118</f>
        <v>0</v>
      </c>
      <c r="I119" s="302"/>
      <c r="J119" s="303"/>
      <c r="K119" s="288">
        <f>'Visi duomenys'!AS118</f>
        <v>0</v>
      </c>
      <c r="L119" s="277">
        <f>'Visi duomenys'!AT118</f>
        <v>0</v>
      </c>
      <c r="M119" s="277">
        <f>'Visi duomenys'!AU118</f>
        <v>0</v>
      </c>
      <c r="N119" s="302"/>
      <c r="O119" s="303"/>
      <c r="P119" s="288">
        <f>'Visi duomenys'!AV118</f>
        <v>0</v>
      </c>
      <c r="Q119" s="277">
        <f>'Visi duomenys'!AW118</f>
        <v>0</v>
      </c>
      <c r="R119" s="277">
        <f>'Visi duomenys'!AX118</f>
        <v>0</v>
      </c>
      <c r="S119" s="302"/>
      <c r="T119" s="303"/>
      <c r="U119" s="300">
        <f>'Visi duomenys'!AY118</f>
        <v>0</v>
      </c>
      <c r="V119" s="301">
        <f>'Visi duomenys'!AZ118</f>
        <v>0</v>
      </c>
      <c r="W119" s="301">
        <f>'Visi duomenys'!BA118</f>
        <v>0</v>
      </c>
      <c r="X119" s="302"/>
      <c r="Y119" s="303"/>
      <c r="Z119" s="300">
        <f>'Visi duomenys'!BB118</f>
        <v>0</v>
      </c>
      <c r="AA119" s="301">
        <f>'Visi duomenys'!BC118</f>
        <v>0</v>
      </c>
      <c r="AB119" s="301">
        <f>'Visi duomenys'!BD118</f>
        <v>0</v>
      </c>
      <c r="AC119" s="301"/>
      <c r="AD119" s="297"/>
      <c r="AE119" s="288">
        <f>'Visi duomenys'!BE118</f>
        <v>0</v>
      </c>
      <c r="AF119" s="277">
        <f>'Visi duomenys'!BF118</f>
        <v>0</v>
      </c>
      <c r="AG119" s="277">
        <f>'Visi duomenys'!BG118</f>
        <v>0</v>
      </c>
      <c r="AH119" s="302"/>
      <c r="AI119" s="303"/>
    </row>
    <row r="120" spans="1:35" s="274" customFormat="1" ht="16.5" customHeight="1" x14ac:dyDescent="0.25">
      <c r="A120" s="292" t="str">
        <f>'Visi duomenys'!A119</f>
        <v>3.1.1.1.1</v>
      </c>
      <c r="B120" s="237" t="str">
        <f>'Visi duomenys'!B119</f>
        <v>R080014-070600-1213</v>
      </c>
      <c r="C120" s="237" t="str">
        <f>'Visi duomenys'!D119</f>
        <v>Vandentiekio ir nuotekų tinklų rekonstrukcija ir plėtra Šilalės rajone (Kaltinėnuose)</v>
      </c>
      <c r="D120" s="271" t="str">
        <f>('Visi duomenys'!J119&amp;" "&amp;'Visi duomenys'!K119&amp;" "&amp;'Visi duomenys'!L119)</f>
        <v xml:space="preserve">  </v>
      </c>
      <c r="E120" s="272" t="str">
        <f>'Visi duomenys'!C119</f>
        <v>05.3.2-APVA-R-014-71-0003</v>
      </c>
      <c r="F120" s="287" t="str">
        <f>'Visi duomenys'!AP119</f>
        <v>P.S.333</v>
      </c>
      <c r="G120" s="273" t="str">
        <f>'Visi duomenys'!AQ119</f>
        <v>Rekonstruotų vandens tiekimo ir nuotekų surinkimo tinklų ilgis (km)</v>
      </c>
      <c r="H120" s="273">
        <f>'Visi duomenys'!AR119</f>
        <v>2.84</v>
      </c>
      <c r="I120" s="304"/>
      <c r="J120" s="305"/>
      <c r="K120" s="287" t="str">
        <f>'Visi duomenys'!AS119</f>
        <v>P.N.050</v>
      </c>
      <c r="L120" s="273" t="str">
        <f>'Visi duomenys'!AT119</f>
        <v>Gyventojai, kuriems teikiamos vandens tiekimo paslaugos naujai pastatytais geriamojo vandens tiekimo tinklais (skaičius)</v>
      </c>
      <c r="M120" s="273">
        <f>'Visi duomenys'!AU119</f>
        <v>494</v>
      </c>
      <c r="N120" s="304"/>
      <c r="O120" s="305"/>
      <c r="P120" s="287" t="str">
        <f>'Visi duomenys'!AV119</f>
        <v>P.N.053</v>
      </c>
      <c r="Q120" s="273" t="str">
        <f>'Visi duomenys'!AW119</f>
        <v>Gyventojai, kuriems teikiamos paslaugos naujai pastatytais nuotekų surinkimo tinklais (GE)</v>
      </c>
      <c r="R120" s="273">
        <f>'Visi duomenys'!AX119</f>
        <v>526</v>
      </c>
      <c r="S120" s="304"/>
      <c r="T120" s="305"/>
      <c r="U120" s="299">
        <f>'Visi duomenys'!AY119</f>
        <v>0</v>
      </c>
      <c r="V120" s="250">
        <f>'Visi duomenys'!AZ119</f>
        <v>0</v>
      </c>
      <c r="W120" s="250">
        <f>'Visi duomenys'!BA119</f>
        <v>0</v>
      </c>
      <c r="X120" s="304"/>
      <c r="Y120" s="305"/>
      <c r="Z120" s="299">
        <f>'Visi duomenys'!BB119</f>
        <v>0</v>
      </c>
      <c r="AA120" s="250">
        <f>'Visi duomenys'!BC119</f>
        <v>0</v>
      </c>
      <c r="AB120" s="250">
        <f>'Visi duomenys'!BD119</f>
        <v>0</v>
      </c>
      <c r="AC120" s="250"/>
      <c r="AD120" s="298"/>
      <c r="AE120" s="287">
        <f>'Visi duomenys'!BE119</f>
        <v>0</v>
      </c>
      <c r="AF120" s="273">
        <f>'Visi duomenys'!BF119</f>
        <v>0</v>
      </c>
      <c r="AG120" s="273">
        <f>'Visi duomenys'!BG119</f>
        <v>0</v>
      </c>
      <c r="AH120" s="304"/>
      <c r="AI120" s="305"/>
    </row>
    <row r="121" spans="1:35" s="274" customFormat="1" ht="16.5" customHeight="1" x14ac:dyDescent="0.25">
      <c r="A121" s="292" t="str">
        <f>'Visi duomenys'!A120</f>
        <v>3.1.1.1.2</v>
      </c>
      <c r="B121" s="237" t="str">
        <f>'Visi duomenys'!B120</f>
        <v>R080014-060700-1214</v>
      </c>
      <c r="C121" s="237" t="str">
        <f>'Visi duomenys'!D120</f>
        <v>Vandens tiekimo ir nuotekų tvarkymo infrastruktūros renovavimas ir plėtra Pagėgių savivaldybėje (Natkiškiuose, Piktupėnuose)</v>
      </c>
      <c r="D121" s="271" t="str">
        <f>('Visi duomenys'!J120&amp;" "&amp;'Visi duomenys'!K120&amp;" "&amp;'Visi duomenys'!L120)</f>
        <v xml:space="preserve">  </v>
      </c>
      <c r="E121" s="272" t="str">
        <f>'Visi duomenys'!C120</f>
        <v>05.3.2-APVA-R-014-71-0002</v>
      </c>
      <c r="F121" s="287" t="str">
        <f>'Visi duomenys'!AP120</f>
        <v>P.S.333</v>
      </c>
      <c r="G121" s="273" t="str">
        <f>'Visi duomenys'!AQ120</f>
        <v>Rekonstruotų vandens tiekimo ir nuotekų surinkimo tinklų ilgis (km)</v>
      </c>
      <c r="H121" s="273">
        <f>'Visi duomenys'!AR120</f>
        <v>3</v>
      </c>
      <c r="I121" s="304"/>
      <c r="J121" s="305"/>
      <c r="K121" s="287" t="str">
        <f>'Visi duomenys'!AS120</f>
        <v>P.N.050</v>
      </c>
      <c r="L121" s="273" t="str">
        <f>'Visi duomenys'!AT120</f>
        <v>Gyventojai, kuriems teikiamos vandens tiekimo paslaugos naujai pastatytais geriamojo vandens tiekimo tinklais (skaičius)</v>
      </c>
      <c r="M121" s="273">
        <f>'Visi duomenys'!AU120</f>
        <v>92</v>
      </c>
      <c r="N121" s="304"/>
      <c r="O121" s="305"/>
      <c r="P121" s="287" t="str">
        <f>'Visi duomenys'!AV120</f>
        <v>P.N.053</v>
      </c>
      <c r="Q121" s="273" t="str">
        <f>'Visi duomenys'!AW120</f>
        <v>Gyventojai, kuriems teikiamos paslaugos naujai pastatytais nuotekų surinkimo tinklais (GE)</v>
      </c>
      <c r="R121" s="273">
        <f>'Visi duomenys'!AX120</f>
        <v>60</v>
      </c>
      <c r="S121" s="304"/>
      <c r="T121" s="305"/>
      <c r="U121" s="299" t="str">
        <f>'Visi duomenys'!AY120</f>
        <v>P.N.054</v>
      </c>
      <c r="V121" s="250" t="str">
        <f>'Visi duomenys'!AZ120</f>
        <v>Gyventojai, kuriems teikiamos nuotekų valymo paslaugos naujai pastatytais ir (arba) rekonstruotais nuotekų valymo įrenginiais (GE)</v>
      </c>
      <c r="W121" s="250">
        <f>'Visi duomenys'!BA120</f>
        <v>406</v>
      </c>
      <c r="X121" s="304"/>
      <c r="Y121" s="305"/>
      <c r="Z121" s="299">
        <f>'Visi duomenys'!BB120</f>
        <v>0</v>
      </c>
      <c r="AA121" s="250">
        <f>'Visi duomenys'!BC120</f>
        <v>0</v>
      </c>
      <c r="AB121" s="250">
        <f>'Visi duomenys'!BD120</f>
        <v>0</v>
      </c>
      <c r="AC121" s="250"/>
      <c r="AD121" s="298"/>
      <c r="AE121" s="287">
        <f>'Visi duomenys'!BE120</f>
        <v>0</v>
      </c>
      <c r="AF121" s="273">
        <f>'Visi duomenys'!BF120</f>
        <v>0</v>
      </c>
      <c r="AG121" s="273">
        <f>'Visi duomenys'!BG120</f>
        <v>0</v>
      </c>
      <c r="AH121" s="304"/>
      <c r="AI121" s="305"/>
    </row>
    <row r="122" spans="1:35" s="274" customFormat="1" ht="16.5" customHeight="1" x14ac:dyDescent="0.25">
      <c r="A122" s="292" t="str">
        <f>'Visi duomenys'!A121</f>
        <v>3.1.1.1.3</v>
      </c>
      <c r="B122" s="237" t="str">
        <f>'Visi duomenys'!B121</f>
        <v>R080014-070600-1215</v>
      </c>
      <c r="C122" s="237" t="str">
        <f>'Visi duomenys'!D121</f>
        <v>Vandens tiekimo ir nuotekų tvarkymo infrastruktūros plėtra Jurbarko rajone</v>
      </c>
      <c r="D122" s="271" t="str">
        <f>('Visi duomenys'!J121&amp;" "&amp;'Visi duomenys'!K121&amp;" "&amp;'Visi duomenys'!L121)</f>
        <v xml:space="preserve">  </v>
      </c>
      <c r="E122" s="272" t="str">
        <f>'Visi duomenys'!C121</f>
        <v>05.3.2-APVA-R-014-71-0001</v>
      </c>
      <c r="F122" s="287" t="str">
        <f>'Visi duomenys'!AP121</f>
        <v>P.S.333</v>
      </c>
      <c r="G122" s="273" t="str">
        <f>'Visi duomenys'!AQ121</f>
        <v>Rekonstruotų vandens tiekimo ir nuotekų surinkimo tinklų ilgis (km)</v>
      </c>
      <c r="H122" s="273">
        <f>'Visi duomenys'!AR121</f>
        <v>1</v>
      </c>
      <c r="I122" s="304"/>
      <c r="J122" s="305"/>
      <c r="K122" s="287" t="str">
        <f>'Visi duomenys'!AS121</f>
        <v>P.N.050</v>
      </c>
      <c r="L122" s="273" t="str">
        <f>'Visi duomenys'!AT121</f>
        <v>Gyventojai, kuriems teikiamos vandens tiekimo paslaugos naujai pastatytais geriamojo vandens tiekimo tinklais (skaičius)</v>
      </c>
      <c r="M122" s="273">
        <f>'Visi duomenys'!AU121</f>
        <v>137</v>
      </c>
      <c r="N122" s="304"/>
      <c r="O122" s="305"/>
      <c r="P122" s="287" t="str">
        <f>'Visi duomenys'!AV121</f>
        <v>P.N.053</v>
      </c>
      <c r="Q122" s="273" t="str">
        <f>'Visi duomenys'!AW121</f>
        <v>Gyventojai, kuriems teikiamos paslaugos naujai pastatytais nuotekų surinkimo tinklais (GE)</v>
      </c>
      <c r="R122" s="273">
        <f>'Visi duomenys'!AX121</f>
        <v>110</v>
      </c>
      <c r="S122" s="304"/>
      <c r="T122" s="305"/>
      <c r="U122" s="299" t="str">
        <f>'Visi duomenys'!AY121</f>
        <v>P.N.051</v>
      </c>
      <c r="V122" s="250" t="str">
        <f>'Visi duomenys'!AZ121</f>
        <v>Gyventojai, kuriems teikiamos vandens tiekimo paslaugos iš naujai pastatytų ir (arba) rekonstruotų geriamojo vandens gerinimo įrenginių (skaičius)</v>
      </c>
      <c r="W122" s="250">
        <f>'Visi duomenys'!BA121</f>
        <v>11310</v>
      </c>
      <c r="X122" s="304"/>
      <c r="Y122" s="305"/>
      <c r="Z122" s="299">
        <f>'Visi duomenys'!BB121</f>
        <v>0</v>
      </c>
      <c r="AA122" s="250">
        <f>'Visi duomenys'!BC121</f>
        <v>0</v>
      </c>
      <c r="AB122" s="250">
        <f>'Visi duomenys'!BD121</f>
        <v>0</v>
      </c>
      <c r="AC122" s="250"/>
      <c r="AD122" s="298"/>
      <c r="AE122" s="287">
        <f>'Visi duomenys'!BE121</f>
        <v>0</v>
      </c>
      <c r="AF122" s="273">
        <f>'Visi duomenys'!BF121</f>
        <v>0</v>
      </c>
      <c r="AG122" s="273">
        <f>'Visi duomenys'!BG121</f>
        <v>0</v>
      </c>
      <c r="AH122" s="304"/>
      <c r="AI122" s="305"/>
    </row>
    <row r="123" spans="1:35" s="274" customFormat="1" ht="16.5" customHeight="1" x14ac:dyDescent="0.25">
      <c r="A123" s="292" t="str">
        <f>'Visi duomenys'!A122</f>
        <v>3.1.1.1.4</v>
      </c>
      <c r="B123" s="237" t="str">
        <f>'Visi duomenys'!B122</f>
        <v>R080014-060700-1216</v>
      </c>
      <c r="C123" s="237" t="str">
        <f>'Visi duomenys'!D122</f>
        <v>Geriamojo vandens tiekimo ir nuotekų tvarkymo sistemų renovavimas ir plėtra Tauragės rajone</v>
      </c>
      <c r="D123" s="271" t="str">
        <f>('Visi duomenys'!J122&amp;" "&amp;'Visi duomenys'!K122&amp;" "&amp;'Visi duomenys'!L122)</f>
        <v xml:space="preserve">  </v>
      </c>
      <c r="E123" s="272" t="str">
        <f>'Visi duomenys'!C122</f>
        <v>05.3.2-APVA-R-014-71-0004</v>
      </c>
      <c r="F123" s="287" t="str">
        <f>'Visi duomenys'!AP122</f>
        <v>P.S.333</v>
      </c>
      <c r="G123" s="273" t="str">
        <f>'Visi duomenys'!AQ122</f>
        <v>Rekonstruotų vandens tiekimo ir nuotekų surinkimo tinklų ilgis (km)</v>
      </c>
      <c r="H123" s="273">
        <f>'Visi duomenys'!AR122</f>
        <v>7.5</v>
      </c>
      <c r="I123" s="304"/>
      <c r="J123" s="305"/>
      <c r="K123" s="287" t="str">
        <f>'Visi duomenys'!AS122</f>
        <v>P.N.050</v>
      </c>
      <c r="L123" s="273" t="str">
        <f>'Visi duomenys'!AT122</f>
        <v>Gyventojai, kuriems teikiamos vandens tiekimo paslaugos naujai pastatytais geriamojo vandens tiekimo tinklais (skaičius)</v>
      </c>
      <c r="M123" s="273">
        <f>'Visi duomenys'!AU122</f>
        <v>29</v>
      </c>
      <c r="N123" s="304"/>
      <c r="O123" s="305"/>
      <c r="P123" s="287" t="str">
        <f>'Visi duomenys'!AV122</f>
        <v>P.N.053</v>
      </c>
      <c r="Q123" s="273" t="str">
        <f>'Visi duomenys'!AW122</f>
        <v>Gyventojai, kuriems teikiamos paslaugos naujai pastatytais nuotekų surinkimo tinklais (GE)</v>
      </c>
      <c r="R123" s="273">
        <f>'Visi duomenys'!AX122</f>
        <v>398</v>
      </c>
      <c r="S123" s="304"/>
      <c r="T123" s="305"/>
      <c r="U123" s="299" t="str">
        <f>'Visi duomenys'!AY122</f>
        <v>P.N.054</v>
      </c>
      <c r="V123" s="250" t="str">
        <f>'Visi duomenys'!AZ122</f>
        <v>Gyventojai, kuriems teikiamos nuotekų valymo paslaugos naujai pastatytais ir (arba) rekonstruotais nuotekų valymo įrenginiais (GE)</v>
      </c>
      <c r="W123" s="250">
        <f>'Visi duomenys'!BA122</f>
        <v>862</v>
      </c>
      <c r="X123" s="304"/>
      <c r="Y123" s="305"/>
      <c r="Z123" s="299">
        <f>'Visi duomenys'!BB122</f>
        <v>0</v>
      </c>
      <c r="AA123" s="250">
        <f>'Visi duomenys'!BC122</f>
        <v>0</v>
      </c>
      <c r="AB123" s="250">
        <f>'Visi duomenys'!BD122</f>
        <v>0</v>
      </c>
      <c r="AC123" s="250"/>
      <c r="AD123" s="298"/>
      <c r="AE123" s="287">
        <f>'Visi duomenys'!BE122</f>
        <v>0</v>
      </c>
      <c r="AF123" s="273">
        <f>'Visi duomenys'!BF122</f>
        <v>0</v>
      </c>
      <c r="AG123" s="273">
        <f>'Visi duomenys'!BG122</f>
        <v>0</v>
      </c>
      <c r="AH123" s="304"/>
      <c r="AI123" s="305"/>
    </row>
    <row r="124" spans="1:35" s="274" customFormat="1" ht="16.5" customHeight="1" x14ac:dyDescent="0.25">
      <c r="A124" s="292" t="str">
        <f>'Visi duomenys'!A123</f>
        <v>3.1.1.1.5</v>
      </c>
      <c r="B124" s="237" t="str">
        <f>'Visi duomenys'!B123</f>
        <v>R080014-060700-1217</v>
      </c>
      <c r="C124" s="237" t="str">
        <f>'Visi duomenys'!D123</f>
        <v>Geriamojo vandens tiekimo ir nuotekų tvarkymo sistemų renovavimas ir plėtra Šilalės rajone (Kaltinėnuose, Traksėdyje)</v>
      </c>
      <c r="D124" s="271" t="str">
        <f>('Visi duomenys'!J123&amp;" "&amp;'Visi duomenys'!K123&amp;" "&amp;'Visi duomenys'!L123)</f>
        <v xml:space="preserve">  </v>
      </c>
      <c r="E124" s="272" t="str">
        <f>'Visi duomenys'!C123</f>
        <v>05.3.2-APVA-R-014-71-0006</v>
      </c>
      <c r="F124" s="287" t="str">
        <f>'Visi duomenys'!AP123</f>
        <v>P.N.051</v>
      </c>
      <c r="G124" s="273" t="str">
        <f>'Visi duomenys'!AQ123</f>
        <v>Gyventojai, kuriems teikiamos vandens tiekimo paslaugos iš naujai pastatytų ir (arba) rekonstruotų geriamojo vandens gerinimo įrenginių (skaičius)</v>
      </c>
      <c r="H124" s="273">
        <f>'Visi duomenys'!AR123</f>
        <v>221</v>
      </c>
      <c r="I124" s="304"/>
      <c r="J124" s="305"/>
      <c r="K124" s="287" t="str">
        <f>'Visi duomenys'!AS123</f>
        <v>P.N.054</v>
      </c>
      <c r="L124" s="273" t="str">
        <f>'Visi duomenys'!AT123</f>
        <v>Gyventojai, kuriems teikiamos nuotekų valymo paslaugos naujai pastatytais ir (arba) rekonstruotais nuotekų valymo įrenginiais (GE)</v>
      </c>
      <c r="M124" s="273">
        <f>'Visi duomenys'!AU123</f>
        <v>600</v>
      </c>
      <c r="N124" s="304"/>
      <c r="O124" s="305"/>
      <c r="P124" s="287">
        <f>'Visi duomenys'!AV123</f>
        <v>0</v>
      </c>
      <c r="Q124" s="273">
        <f>'Visi duomenys'!AW123</f>
        <v>0</v>
      </c>
      <c r="R124" s="273">
        <f>'Visi duomenys'!AX123</f>
        <v>0</v>
      </c>
      <c r="S124" s="304"/>
      <c r="T124" s="305"/>
      <c r="U124" s="299">
        <f>'Visi duomenys'!AY123</f>
        <v>0</v>
      </c>
      <c r="V124" s="250">
        <f>'Visi duomenys'!AZ123</f>
        <v>0</v>
      </c>
      <c r="W124" s="250">
        <f>'Visi duomenys'!BA123</f>
        <v>0</v>
      </c>
      <c r="X124" s="304"/>
      <c r="Y124" s="305"/>
      <c r="Z124" s="299">
        <f>'Visi duomenys'!BB123</f>
        <v>0</v>
      </c>
      <c r="AA124" s="250">
        <f>'Visi duomenys'!BC123</f>
        <v>0</v>
      </c>
      <c r="AB124" s="250">
        <f>'Visi duomenys'!BD123</f>
        <v>0</v>
      </c>
      <c r="AC124" s="250"/>
      <c r="AD124" s="298"/>
      <c r="AE124" s="287">
        <f>'Visi duomenys'!BE123</f>
        <v>0</v>
      </c>
      <c r="AF124" s="273">
        <f>'Visi duomenys'!BF123</f>
        <v>0</v>
      </c>
      <c r="AG124" s="273">
        <f>'Visi duomenys'!BG123</f>
        <v>0</v>
      </c>
      <c r="AH124" s="304"/>
      <c r="AI124" s="305"/>
    </row>
    <row r="125" spans="1:35" s="274" customFormat="1" ht="16.5" customHeight="1" x14ac:dyDescent="0.25">
      <c r="A125" s="292" t="str">
        <f>'Visi duomenys'!A124</f>
        <v>3.1.1.1.6</v>
      </c>
      <c r="B125" s="237" t="str">
        <f>'Visi duomenys'!B124</f>
        <v>R080014-070000-1218</v>
      </c>
      <c r="C125" s="237" t="str">
        <f>'Visi duomenys'!D124</f>
        <v>Nuotekų tinklų plėtra Pagėgių savivaldybėje (Mažaičiuose)</v>
      </c>
      <c r="D125" s="271" t="str">
        <f>('Visi duomenys'!J124&amp;" "&amp;'Visi duomenys'!K124&amp;" "&amp;'Visi duomenys'!L124)</f>
        <v xml:space="preserve">  </v>
      </c>
      <c r="E125" s="272" t="str">
        <f>'Visi duomenys'!C124</f>
        <v>05.3.2-APVA-R-014-71-0005</v>
      </c>
      <c r="F125" s="287" t="str">
        <f>'Visi duomenys'!AP124</f>
        <v>P.N.053</v>
      </c>
      <c r="G125" s="273" t="str">
        <f>'Visi duomenys'!AQ124</f>
        <v>Gyventojai, kuriems teikiamos paslaugos naujai pastatytais nuotekų surinkimo tinklais (GE)</v>
      </c>
      <c r="H125" s="273">
        <f>'Visi duomenys'!AR124</f>
        <v>50</v>
      </c>
      <c r="I125" s="304"/>
      <c r="J125" s="305"/>
      <c r="K125" s="287">
        <f>'Visi duomenys'!AS124</f>
        <v>0</v>
      </c>
      <c r="L125" s="273">
        <f>'Visi duomenys'!AT124</f>
        <v>0</v>
      </c>
      <c r="M125" s="273">
        <f>'Visi duomenys'!AU124</f>
        <v>0</v>
      </c>
      <c r="N125" s="304"/>
      <c r="O125" s="305"/>
      <c r="P125" s="287">
        <f>'Visi duomenys'!AV124</f>
        <v>0</v>
      </c>
      <c r="Q125" s="273">
        <f>'Visi duomenys'!AW124</f>
        <v>0</v>
      </c>
      <c r="R125" s="273">
        <f>'Visi duomenys'!AX124</f>
        <v>0</v>
      </c>
      <c r="S125" s="304"/>
      <c r="T125" s="305"/>
      <c r="U125" s="299">
        <f>'Visi duomenys'!AY124</f>
        <v>0</v>
      </c>
      <c r="V125" s="250">
        <f>'Visi duomenys'!AZ124</f>
        <v>0</v>
      </c>
      <c r="W125" s="250">
        <f>'Visi duomenys'!BA124</f>
        <v>0</v>
      </c>
      <c r="X125" s="304"/>
      <c r="Y125" s="305"/>
      <c r="Z125" s="299">
        <f>'Visi duomenys'!BB124</f>
        <v>0</v>
      </c>
      <c r="AA125" s="250">
        <f>'Visi duomenys'!BC124</f>
        <v>0</v>
      </c>
      <c r="AB125" s="250">
        <f>'Visi duomenys'!BD124</f>
        <v>0</v>
      </c>
      <c r="AC125" s="250"/>
      <c r="AD125" s="298"/>
      <c r="AE125" s="287">
        <f>'Visi duomenys'!BE124</f>
        <v>0</v>
      </c>
      <c r="AF125" s="273">
        <f>'Visi duomenys'!BF124</f>
        <v>0</v>
      </c>
      <c r="AG125" s="273">
        <f>'Visi duomenys'!BG124</f>
        <v>0</v>
      </c>
      <c r="AH125" s="304"/>
      <c r="AI125" s="305"/>
    </row>
    <row r="126" spans="1:35" s="274" customFormat="1" ht="16.5" customHeight="1" x14ac:dyDescent="0.25">
      <c r="A126" s="292" t="str">
        <f>'Visi duomenys'!A125</f>
        <v>3.1.1.1.7</v>
      </c>
      <c r="B126" s="237" t="str">
        <f>'Visi duomenys'!B125</f>
        <v>R080014-070650-1219</v>
      </c>
      <c r="C126" s="237" t="str">
        <f>'Visi duomenys'!D125</f>
        <v>Vandens tiekimo ir nuotekų tvarkymo infrastruktūros plėtra Jurbarko mieste</v>
      </c>
      <c r="D126" s="271" t="str">
        <f>('Visi duomenys'!J125&amp;" "&amp;'Visi duomenys'!K125&amp;" "&amp;'Visi duomenys'!L125)</f>
        <v xml:space="preserve">  </v>
      </c>
      <c r="E126" s="272" t="str">
        <f>'Visi duomenys'!C125</f>
        <v>05.3.2-APVA-R-014-71-0007</v>
      </c>
      <c r="F126" s="287" t="str">
        <f>'Visi duomenys'!AP125</f>
        <v>P.S.333</v>
      </c>
      <c r="G126" s="273" t="str">
        <f>'Visi duomenys'!AQ125</f>
        <v>Rekonstruotų vandens tiekimo ir nuotekų surinkimo tinklų ilgis (km)</v>
      </c>
      <c r="H126" s="273">
        <f>'Visi duomenys'!AR125</f>
        <v>0.22700000000000001</v>
      </c>
      <c r="I126" s="304"/>
      <c r="J126" s="305"/>
      <c r="K126" s="287" t="str">
        <f>'Visi duomenys'!AS125</f>
        <v>P.N.050</v>
      </c>
      <c r="L126" s="273" t="str">
        <f>'Visi duomenys'!AT125</f>
        <v>Gyventojai, kuriems teikiamos vandens tiekimo paslaugos naujai pastatytais geriamojo vandens tiekimo tinklais (skaičius)</v>
      </c>
      <c r="M126" s="273">
        <f>'Visi duomenys'!AU125</f>
        <v>27</v>
      </c>
      <c r="N126" s="304"/>
      <c r="O126" s="305"/>
      <c r="P126" s="287" t="str">
        <f>'Visi duomenys'!AV125</f>
        <v>P.N.053</v>
      </c>
      <c r="Q126" s="273" t="str">
        <f>'Visi duomenys'!AW125</f>
        <v>Gyventojai, kuriems teikiamos paslaugos naujai pastatytais nuotekų surinkimo tinklais (GE)</v>
      </c>
      <c r="R126" s="273">
        <f>'Visi duomenys'!AX125</f>
        <v>93</v>
      </c>
      <c r="S126" s="304"/>
      <c r="T126" s="305"/>
      <c r="U126" s="299">
        <f>'Visi duomenys'!AY125</f>
        <v>0</v>
      </c>
      <c r="V126" s="250">
        <f>'Visi duomenys'!AZ125</f>
        <v>0</v>
      </c>
      <c r="W126" s="250">
        <f>'Visi duomenys'!BA125</f>
        <v>0</v>
      </c>
      <c r="X126" s="304"/>
      <c r="Y126" s="305"/>
      <c r="Z126" s="299">
        <f>'Visi duomenys'!BB125</f>
        <v>0</v>
      </c>
      <c r="AA126" s="250">
        <f>'Visi duomenys'!BC125</f>
        <v>0</v>
      </c>
      <c r="AB126" s="250">
        <f>'Visi duomenys'!BD125</f>
        <v>0</v>
      </c>
      <c r="AC126" s="250"/>
      <c r="AD126" s="298"/>
      <c r="AE126" s="287">
        <f>'Visi duomenys'!BE125</f>
        <v>0</v>
      </c>
      <c r="AF126" s="273">
        <f>'Visi duomenys'!BF125</f>
        <v>0</v>
      </c>
      <c r="AG126" s="273">
        <f>'Visi duomenys'!BG125</f>
        <v>0</v>
      </c>
      <c r="AH126" s="304"/>
      <c r="AI126" s="305"/>
    </row>
    <row r="127" spans="1:35" s="274" customFormat="1" ht="16.5" customHeight="1" x14ac:dyDescent="0.25">
      <c r="A127" s="292" t="str">
        <f>'Visi duomenys'!A126</f>
        <v>3.1.1.1.8</v>
      </c>
      <c r="B127" s="237" t="str">
        <f>'Visi duomenys'!B126</f>
        <v>R080014-060750-1220</v>
      </c>
      <c r="C127" s="237" t="str">
        <f>'Visi duomenys'!D126</f>
        <v>Geriamojo vandens tiekimo ir nuotekų tvarkymo sistemų renovavimas ir plėtra Tauragės rajone (papildomi darbai)</v>
      </c>
      <c r="D127" s="271" t="str">
        <f>('Visi duomenys'!J126&amp;" "&amp;'Visi duomenys'!K126&amp;" "&amp;'Visi duomenys'!L126)</f>
        <v xml:space="preserve">  </v>
      </c>
      <c r="E127" s="272" t="str">
        <f>'Visi duomenys'!C126</f>
        <v>05.3.2-APVA-R-014-71-0008</v>
      </c>
      <c r="F127" s="287" t="str">
        <f>'Visi duomenys'!AP126</f>
        <v>P.S.333</v>
      </c>
      <c r="G127" s="273" t="str">
        <f>'Visi duomenys'!AQ126</f>
        <v>Rekonstruotų vandens tiekimo ir nuotekų surinkimo tinklų ilgis (km)</v>
      </c>
      <c r="H127" s="273">
        <f>'Visi duomenys'!AR126</f>
        <v>3.45</v>
      </c>
      <c r="I127" s="304"/>
      <c r="J127" s="305"/>
      <c r="K127" s="287" t="str">
        <f>'Visi duomenys'!AS126</f>
        <v>P.N.050</v>
      </c>
      <c r="L127" s="273" t="str">
        <f>'Visi duomenys'!AT126</f>
        <v>Gyventojai, kuriems teikiamos vandens tiekimo paslaugos naujai pastatytais geriamojo vandens tiekimo tinklais (skaičius)</v>
      </c>
      <c r="M127" s="273">
        <f>'Visi duomenys'!AU126</f>
        <v>17</v>
      </c>
      <c r="N127" s="304"/>
      <c r="O127" s="305"/>
      <c r="P127" s="287" t="str">
        <f>'Visi duomenys'!AV126</f>
        <v>P.N.053</v>
      </c>
      <c r="Q127" s="273" t="str">
        <f>'Visi duomenys'!AW126</f>
        <v>Gyventojai, kuriems teikiamos paslaugos naujai pastatytais nuotekų surinkimo tinklais (GE)</v>
      </c>
      <c r="R127" s="273">
        <f>'Visi duomenys'!AX126</f>
        <v>32</v>
      </c>
      <c r="S127" s="304"/>
      <c r="T127" s="305"/>
      <c r="U127" s="299">
        <f>'Visi duomenys'!AY126</f>
        <v>0</v>
      </c>
      <c r="V127" s="250">
        <f>'Visi duomenys'!AZ126</f>
        <v>0</v>
      </c>
      <c r="W127" s="250">
        <f>'Visi duomenys'!BA126</f>
        <v>0</v>
      </c>
      <c r="X127" s="304"/>
      <c r="Y127" s="305"/>
      <c r="Z127" s="299">
        <f>'Visi duomenys'!BB126</f>
        <v>0</v>
      </c>
      <c r="AA127" s="250">
        <f>'Visi duomenys'!BC126</f>
        <v>0</v>
      </c>
      <c r="AB127" s="250">
        <f>'Visi duomenys'!BD126</f>
        <v>0</v>
      </c>
      <c r="AC127" s="250"/>
      <c r="AD127" s="298"/>
      <c r="AE127" s="287">
        <f>'Visi duomenys'!BE126</f>
        <v>0</v>
      </c>
      <c r="AF127" s="273">
        <f>'Visi duomenys'!BF126</f>
        <v>0</v>
      </c>
      <c r="AG127" s="273">
        <f>'Visi duomenys'!BG126</f>
        <v>0</v>
      </c>
      <c r="AH127" s="304"/>
      <c r="AI127" s="305"/>
    </row>
    <row r="128" spans="1:35" s="274" customFormat="1" ht="16.5" customHeight="1" x14ac:dyDescent="0.25">
      <c r="A128" s="291" t="str">
        <f>'Visi duomenys'!A127</f>
        <v>3.1.1.2</v>
      </c>
      <c r="B128" s="236" t="str">
        <f>'Visi duomenys'!B127</f>
        <v/>
      </c>
      <c r="C128" s="236" t="str">
        <f>'Visi duomenys'!D127</f>
        <v>Priemonė: Paviršinių nuotekų sistemų tvarkymas</v>
      </c>
      <c r="D128" s="275" t="str">
        <f>('Visi duomenys'!J127&amp;" "&amp;'Visi duomenys'!K127&amp;" "&amp;'Visi duomenys'!L127)</f>
        <v xml:space="preserve">  </v>
      </c>
      <c r="E128" s="276">
        <f>'Visi duomenys'!C127</f>
        <v>0</v>
      </c>
      <c r="F128" s="288">
        <f>'Visi duomenys'!AP127</f>
        <v>0</v>
      </c>
      <c r="G128" s="277">
        <f>'Visi duomenys'!AQ127</f>
        <v>0</v>
      </c>
      <c r="H128" s="277">
        <f>'Visi duomenys'!AR127</f>
        <v>0</v>
      </c>
      <c r="I128" s="302"/>
      <c r="J128" s="303"/>
      <c r="K128" s="288">
        <f>'Visi duomenys'!AS127</f>
        <v>0</v>
      </c>
      <c r="L128" s="277">
        <f>'Visi duomenys'!AT127</f>
        <v>0</v>
      </c>
      <c r="M128" s="277">
        <f>'Visi duomenys'!AU127</f>
        <v>0</v>
      </c>
      <c r="N128" s="302"/>
      <c r="O128" s="303"/>
      <c r="P128" s="288">
        <f>'Visi duomenys'!AV127</f>
        <v>0</v>
      </c>
      <c r="Q128" s="277">
        <f>'Visi duomenys'!AW127</f>
        <v>0</v>
      </c>
      <c r="R128" s="277">
        <f>'Visi duomenys'!AX127</f>
        <v>0</v>
      </c>
      <c r="S128" s="302"/>
      <c r="T128" s="303"/>
      <c r="U128" s="300">
        <f>'Visi duomenys'!AY127</f>
        <v>0</v>
      </c>
      <c r="V128" s="301">
        <f>'Visi duomenys'!AZ127</f>
        <v>0</v>
      </c>
      <c r="W128" s="301">
        <f>'Visi duomenys'!BA127</f>
        <v>0</v>
      </c>
      <c r="X128" s="302"/>
      <c r="Y128" s="303"/>
      <c r="Z128" s="300">
        <f>'Visi duomenys'!BB127</f>
        <v>0</v>
      </c>
      <c r="AA128" s="301">
        <f>'Visi duomenys'!BC127</f>
        <v>0</v>
      </c>
      <c r="AB128" s="301">
        <f>'Visi duomenys'!BD127</f>
        <v>0</v>
      </c>
      <c r="AC128" s="301"/>
      <c r="AD128" s="297"/>
      <c r="AE128" s="288">
        <f>'Visi duomenys'!BE127</f>
        <v>0</v>
      </c>
      <c r="AF128" s="277">
        <f>'Visi duomenys'!BF127</f>
        <v>0</v>
      </c>
      <c r="AG128" s="277">
        <f>'Visi duomenys'!BG127</f>
        <v>0</v>
      </c>
      <c r="AH128" s="302"/>
      <c r="AI128" s="303"/>
    </row>
    <row r="129" spans="1:35" s="274" customFormat="1" ht="16.5" customHeight="1" x14ac:dyDescent="0.25">
      <c r="A129" s="292" t="str">
        <f>'Visi duomenys'!A128</f>
        <v>3.1.1.2.1</v>
      </c>
      <c r="B129" s="237" t="str">
        <f>'Visi duomenys'!B128</f>
        <v>R080007-080000-1222</v>
      </c>
      <c r="C129" s="237" t="str">
        <f>'Visi duomenys'!D128</f>
        <v>Paviršinių nuotekų sistemų tvarkymas Tauragės mieste</v>
      </c>
      <c r="D129" s="271" t="str">
        <f>('Visi duomenys'!J128&amp;" "&amp;'Visi duomenys'!K128&amp;" "&amp;'Visi duomenys'!L128)</f>
        <v xml:space="preserve">  </v>
      </c>
      <c r="E129" s="272" t="str">
        <f>'Visi duomenys'!C128</f>
        <v>05.1.1-APVA-R-007-71-0001</v>
      </c>
      <c r="F129" s="287" t="str">
        <f>'Visi duomenys'!AP128</f>
        <v>P.S.328</v>
      </c>
      <c r="G129" s="273" t="str">
        <f>'Visi duomenys'!AQ128</f>
        <v>Lietaus nuotėkio plotas, iš kurio surenkamam paviršiniam (lietaus) vandeniui tvarkyti, įrengta ir (ar) rekonstruota infrastruktūra (ha)</v>
      </c>
      <c r="H129" s="273">
        <f>'Visi duomenys'!AR128</f>
        <v>149</v>
      </c>
      <c r="I129" s="304"/>
      <c r="J129" s="305"/>
      <c r="K129" s="287" t="str">
        <f>'Visi duomenys'!AS128</f>
        <v>P.N.028</v>
      </c>
      <c r="L129" s="273" t="str">
        <f>'Visi duomenys'!AT128</f>
        <v>Inventorizuota neapskaityto paviršinių nuotekų nuotakyno dalis (proc.)</v>
      </c>
      <c r="M129" s="273">
        <f>'Visi duomenys'!AU128</f>
        <v>68.709999999999994</v>
      </c>
      <c r="N129" s="304"/>
      <c r="O129" s="305"/>
      <c r="P129" s="287">
        <f>'Visi duomenys'!AV128</f>
        <v>0</v>
      </c>
      <c r="Q129" s="273">
        <f>'Visi duomenys'!AW128</f>
        <v>0</v>
      </c>
      <c r="R129" s="273">
        <f>'Visi duomenys'!AX128</f>
        <v>0</v>
      </c>
      <c r="S129" s="304"/>
      <c r="T129" s="305"/>
      <c r="U129" s="299">
        <f>'Visi duomenys'!AY128</f>
        <v>0</v>
      </c>
      <c r="V129" s="250">
        <f>'Visi duomenys'!AZ128</f>
        <v>0</v>
      </c>
      <c r="W129" s="250">
        <f>'Visi duomenys'!BA128</f>
        <v>0</v>
      </c>
      <c r="X129" s="304"/>
      <c r="Y129" s="305"/>
      <c r="Z129" s="299">
        <f>'Visi duomenys'!BB128</f>
        <v>0</v>
      </c>
      <c r="AA129" s="250">
        <f>'Visi duomenys'!BC128</f>
        <v>0</v>
      </c>
      <c r="AB129" s="250">
        <f>'Visi duomenys'!BD128</f>
        <v>0</v>
      </c>
      <c r="AC129" s="250"/>
      <c r="AD129" s="298"/>
      <c r="AE129" s="287">
        <f>'Visi duomenys'!BE128</f>
        <v>0</v>
      </c>
      <c r="AF129" s="273">
        <f>'Visi duomenys'!BF128</f>
        <v>0</v>
      </c>
      <c r="AG129" s="273">
        <f>'Visi duomenys'!BG128</f>
        <v>0</v>
      </c>
      <c r="AH129" s="304"/>
      <c r="AI129" s="305"/>
    </row>
    <row r="130" spans="1:35" s="274" customFormat="1" ht="16.5" customHeight="1" x14ac:dyDescent="0.25">
      <c r="A130" s="291" t="str">
        <f>'Visi duomenys'!A129</f>
        <v>3.1.2.</v>
      </c>
      <c r="B130" s="236" t="str">
        <f>'Visi duomenys'!B129</f>
        <v/>
      </c>
      <c r="C130" s="236" t="str">
        <f>'Visi duomenys'!D129</f>
        <v>Uždavinys. Plėsti atliekų tvarkymo infrastruktūrą, mažinti sąvartyne šalinamų atliekų kiekį.</v>
      </c>
      <c r="D130" s="275" t="str">
        <f>('Visi duomenys'!J129&amp;" "&amp;'Visi duomenys'!K129&amp;" "&amp;'Visi duomenys'!L129)</f>
        <v xml:space="preserve">  </v>
      </c>
      <c r="E130" s="276">
        <f>'Visi duomenys'!C129</f>
        <v>0</v>
      </c>
      <c r="F130" s="288">
        <f>'Visi duomenys'!AP129</f>
        <v>0</v>
      </c>
      <c r="G130" s="277">
        <f>'Visi duomenys'!AQ129</f>
        <v>0</v>
      </c>
      <c r="H130" s="277">
        <f>'Visi duomenys'!AR129</f>
        <v>0</v>
      </c>
      <c r="I130" s="302"/>
      <c r="J130" s="303"/>
      <c r="K130" s="288">
        <f>'Visi duomenys'!AS129</f>
        <v>0</v>
      </c>
      <c r="L130" s="277">
        <f>'Visi duomenys'!AT129</f>
        <v>0</v>
      </c>
      <c r="M130" s="277">
        <f>'Visi duomenys'!AU129</f>
        <v>0</v>
      </c>
      <c r="N130" s="302"/>
      <c r="O130" s="303"/>
      <c r="P130" s="288">
        <f>'Visi duomenys'!AV129</f>
        <v>0</v>
      </c>
      <c r="Q130" s="277">
        <f>'Visi duomenys'!AW129</f>
        <v>0</v>
      </c>
      <c r="R130" s="277">
        <f>'Visi duomenys'!AX129</f>
        <v>0</v>
      </c>
      <c r="S130" s="302"/>
      <c r="T130" s="303"/>
      <c r="U130" s="300">
        <f>'Visi duomenys'!AY129</f>
        <v>0</v>
      </c>
      <c r="V130" s="301">
        <f>'Visi duomenys'!AZ129</f>
        <v>0</v>
      </c>
      <c r="W130" s="301">
        <f>'Visi duomenys'!BA129</f>
        <v>0</v>
      </c>
      <c r="X130" s="302"/>
      <c r="Y130" s="303"/>
      <c r="Z130" s="300">
        <f>'Visi duomenys'!BB129</f>
        <v>0</v>
      </c>
      <c r="AA130" s="301">
        <f>'Visi duomenys'!BC129</f>
        <v>0</v>
      </c>
      <c r="AB130" s="301">
        <f>'Visi duomenys'!BD129</f>
        <v>0</v>
      </c>
      <c r="AC130" s="301"/>
      <c r="AD130" s="297"/>
      <c r="AE130" s="288">
        <f>'Visi duomenys'!BE129</f>
        <v>0</v>
      </c>
      <c r="AF130" s="277">
        <f>'Visi duomenys'!BF129</f>
        <v>0</v>
      </c>
      <c r="AG130" s="277">
        <f>'Visi duomenys'!BG129</f>
        <v>0</v>
      </c>
      <c r="AH130" s="302"/>
      <c r="AI130" s="303"/>
    </row>
    <row r="131" spans="1:35" s="274" customFormat="1" ht="16.5" customHeight="1" x14ac:dyDescent="0.25">
      <c r="A131" s="291" t="str">
        <f>'Visi duomenys'!A130</f>
        <v>3.1.2.1</v>
      </c>
      <c r="B131" s="236" t="str">
        <f>'Visi duomenys'!B130</f>
        <v/>
      </c>
      <c r="C131" s="236" t="str">
        <f>'Visi duomenys'!D130</f>
        <v>Priemonė: Komunalinių atliekų tvarkymo infrastruktūros plėtra</v>
      </c>
      <c r="D131" s="275" t="str">
        <f>('Visi duomenys'!J130&amp;" "&amp;'Visi duomenys'!K130&amp;" "&amp;'Visi duomenys'!L130)</f>
        <v xml:space="preserve">  </v>
      </c>
      <c r="E131" s="276">
        <f>'Visi duomenys'!C130</f>
        <v>0</v>
      </c>
      <c r="F131" s="288">
        <f>'Visi duomenys'!AP130</f>
        <v>0</v>
      </c>
      <c r="G131" s="277">
        <f>'Visi duomenys'!AQ130</f>
        <v>0</v>
      </c>
      <c r="H131" s="277">
        <f>'Visi duomenys'!AR130</f>
        <v>0</v>
      </c>
      <c r="I131" s="302"/>
      <c r="J131" s="303"/>
      <c r="K131" s="288">
        <f>'Visi duomenys'!AS130</f>
        <v>0</v>
      </c>
      <c r="L131" s="277">
        <f>'Visi duomenys'!AT130</f>
        <v>0</v>
      </c>
      <c r="M131" s="277">
        <f>'Visi duomenys'!AU130</f>
        <v>0</v>
      </c>
      <c r="N131" s="302"/>
      <c r="O131" s="303"/>
      <c r="P131" s="288">
        <f>'Visi duomenys'!AV130</f>
        <v>0</v>
      </c>
      <c r="Q131" s="277">
        <f>'Visi duomenys'!AW130</f>
        <v>0</v>
      </c>
      <c r="R131" s="277">
        <f>'Visi duomenys'!AX130</f>
        <v>0</v>
      </c>
      <c r="S131" s="302"/>
      <c r="T131" s="303"/>
      <c r="U131" s="300">
        <f>'Visi duomenys'!AY130</f>
        <v>0</v>
      </c>
      <c r="V131" s="301">
        <f>'Visi duomenys'!AZ130</f>
        <v>0</v>
      </c>
      <c r="W131" s="301">
        <f>'Visi duomenys'!BA130</f>
        <v>0</v>
      </c>
      <c r="X131" s="302"/>
      <c r="Y131" s="303"/>
      <c r="Z131" s="300">
        <f>'Visi duomenys'!BB130</f>
        <v>0</v>
      </c>
      <c r="AA131" s="301">
        <f>'Visi duomenys'!BC130</f>
        <v>0</v>
      </c>
      <c r="AB131" s="301">
        <f>'Visi duomenys'!BD130</f>
        <v>0</v>
      </c>
      <c r="AC131" s="301"/>
      <c r="AD131" s="297"/>
      <c r="AE131" s="288">
        <f>'Visi duomenys'!BE130</f>
        <v>0</v>
      </c>
      <c r="AF131" s="277">
        <f>'Visi duomenys'!BF130</f>
        <v>0</v>
      </c>
      <c r="AG131" s="277">
        <f>'Visi duomenys'!BG130</f>
        <v>0</v>
      </c>
      <c r="AH131" s="302"/>
      <c r="AI131" s="303"/>
    </row>
    <row r="132" spans="1:35" s="274" customFormat="1" ht="16.5" customHeight="1" x14ac:dyDescent="0.25">
      <c r="A132" s="292" t="str">
        <f>'Visi duomenys'!A131</f>
        <v>3.1.2.1.1</v>
      </c>
      <c r="B132" s="237" t="str">
        <f>'Visi duomenys'!B131</f>
        <v>R080008-050000-1225</v>
      </c>
      <c r="C132" s="237" t="str">
        <f>'Visi duomenys'!D131</f>
        <v>Tauragės regiono atliekų tvarkymo infrastruktūros plėtra</v>
      </c>
      <c r="D132" s="271" t="str">
        <f>('Visi duomenys'!J131&amp;" "&amp;'Visi duomenys'!K131&amp;" "&amp;'Visi duomenys'!L131)</f>
        <v xml:space="preserve">  </v>
      </c>
      <c r="E132" s="272" t="str">
        <f>'Visi duomenys'!C131</f>
        <v>05.2.1-APVA-R-008-71-0002</v>
      </c>
      <c r="F132" s="287" t="str">
        <f>'Visi duomenys'!AP131</f>
        <v>P.S.329</v>
      </c>
      <c r="G132" s="273" t="str">
        <f>'Visi duomenys'!AQ131</f>
        <v>Sukurti /pagerinti atskiro komunalinių atliekų surinkimo pajėgumai (tonos per metus)</v>
      </c>
      <c r="H132" s="273">
        <f>'Visi duomenys'!AR131</f>
        <v>5100</v>
      </c>
      <c r="I132" s="304"/>
      <c r="J132" s="305"/>
      <c r="K132" s="287">
        <f>'Visi duomenys'!AS131</f>
        <v>0</v>
      </c>
      <c r="L132" s="273">
        <f>'Visi duomenys'!AT131</f>
        <v>0</v>
      </c>
      <c r="M132" s="273">
        <f>'Visi duomenys'!AU131</f>
        <v>0</v>
      </c>
      <c r="N132" s="304"/>
      <c r="O132" s="305"/>
      <c r="P132" s="287">
        <f>'Visi duomenys'!AV131</f>
        <v>0</v>
      </c>
      <c r="Q132" s="273">
        <f>'Visi duomenys'!AW131</f>
        <v>0</v>
      </c>
      <c r="R132" s="273">
        <f>'Visi duomenys'!AX131</f>
        <v>0</v>
      </c>
      <c r="S132" s="304"/>
      <c r="T132" s="305"/>
      <c r="U132" s="299">
        <f>'Visi duomenys'!AY131</f>
        <v>0</v>
      </c>
      <c r="V132" s="250">
        <f>'Visi duomenys'!AZ131</f>
        <v>0</v>
      </c>
      <c r="W132" s="250">
        <f>'Visi duomenys'!BA131</f>
        <v>0</v>
      </c>
      <c r="X132" s="304"/>
      <c r="Y132" s="305"/>
      <c r="Z132" s="299">
        <f>'Visi duomenys'!BB131</f>
        <v>0</v>
      </c>
      <c r="AA132" s="250">
        <f>'Visi duomenys'!BC131</f>
        <v>0</v>
      </c>
      <c r="AB132" s="250">
        <f>'Visi duomenys'!BD131</f>
        <v>0</v>
      </c>
      <c r="AC132" s="250"/>
      <c r="AD132" s="298"/>
      <c r="AE132" s="287">
        <f>'Visi duomenys'!BE131</f>
        <v>0</v>
      </c>
      <c r="AF132" s="273">
        <f>'Visi duomenys'!BF131</f>
        <v>0</v>
      </c>
      <c r="AG132" s="273">
        <f>'Visi duomenys'!BG131</f>
        <v>0</v>
      </c>
      <c r="AH132" s="304"/>
      <c r="AI132" s="305"/>
    </row>
    <row r="133" spans="1:35" s="274" customFormat="1" ht="16.5" customHeight="1" x14ac:dyDescent="0.25">
      <c r="A133" s="291" t="str">
        <f>'Visi duomenys'!A132</f>
        <v>3.2.</v>
      </c>
      <c r="B133" s="236" t="str">
        <f>'Visi duomenys'!B132</f>
        <v/>
      </c>
      <c r="C133" s="236" t="str">
        <f>'Visi duomenys'!D132</f>
        <v>Tikslas. Saugoti ir tausojančiai naudoti regiono kraštovaizdį, užtikrinant tinkamą jo planavimą, naudojimą ir tvarkymą.</v>
      </c>
      <c r="D133" s="275" t="str">
        <f>('Visi duomenys'!J132&amp;" "&amp;'Visi duomenys'!K132&amp;" "&amp;'Visi duomenys'!L132)</f>
        <v xml:space="preserve">  </v>
      </c>
      <c r="E133" s="276">
        <f>'Visi duomenys'!C132</f>
        <v>0</v>
      </c>
      <c r="F133" s="288">
        <f>'Visi duomenys'!AP132</f>
        <v>0</v>
      </c>
      <c r="G133" s="277">
        <f>'Visi duomenys'!AQ132</f>
        <v>0</v>
      </c>
      <c r="H133" s="277">
        <f>'Visi duomenys'!AR132</f>
        <v>0</v>
      </c>
      <c r="I133" s="302"/>
      <c r="J133" s="303"/>
      <c r="K133" s="288">
        <f>'Visi duomenys'!AS132</f>
        <v>0</v>
      </c>
      <c r="L133" s="277">
        <f>'Visi duomenys'!AT132</f>
        <v>0</v>
      </c>
      <c r="M133" s="277">
        <f>'Visi duomenys'!AU132</f>
        <v>0</v>
      </c>
      <c r="N133" s="302"/>
      <c r="O133" s="303"/>
      <c r="P133" s="288">
        <f>'Visi duomenys'!AV132</f>
        <v>0</v>
      </c>
      <c r="Q133" s="277">
        <f>'Visi duomenys'!AW132</f>
        <v>0</v>
      </c>
      <c r="R133" s="277">
        <f>'Visi duomenys'!AX132</f>
        <v>0</v>
      </c>
      <c r="S133" s="302"/>
      <c r="T133" s="303"/>
      <c r="U133" s="300">
        <f>'Visi duomenys'!AY132</f>
        <v>0</v>
      </c>
      <c r="V133" s="301">
        <f>'Visi duomenys'!AZ132</f>
        <v>0</v>
      </c>
      <c r="W133" s="301">
        <f>'Visi duomenys'!BA132</f>
        <v>0</v>
      </c>
      <c r="X133" s="302"/>
      <c r="Y133" s="303"/>
      <c r="Z133" s="300">
        <f>'Visi duomenys'!BB132</f>
        <v>0</v>
      </c>
      <c r="AA133" s="301">
        <f>'Visi duomenys'!BC132</f>
        <v>0</v>
      </c>
      <c r="AB133" s="301">
        <f>'Visi duomenys'!BD132</f>
        <v>0</v>
      </c>
      <c r="AC133" s="301"/>
      <c r="AD133" s="297"/>
      <c r="AE133" s="288">
        <f>'Visi duomenys'!BE132</f>
        <v>0</v>
      </c>
      <c r="AF133" s="277">
        <f>'Visi duomenys'!BF132</f>
        <v>0</v>
      </c>
      <c r="AG133" s="277">
        <f>'Visi duomenys'!BG132</f>
        <v>0</v>
      </c>
      <c r="AH133" s="302"/>
      <c r="AI133" s="303"/>
    </row>
    <row r="134" spans="1:35" s="274" customFormat="1" ht="16.5" customHeight="1" x14ac:dyDescent="0.25">
      <c r="A134" s="291" t="str">
        <f>'Visi duomenys'!A133</f>
        <v>3.2.1.</v>
      </c>
      <c r="B134" s="236" t="str">
        <f>'Visi duomenys'!B133</f>
        <v/>
      </c>
      <c r="C134" s="236" t="str">
        <f>'Visi duomenys'!D133</f>
        <v>Uždavinys. Padidinti kraštovaizdžio planavimo, tvarkymo ir racionalaus naudojimo bei apsaugos efektyvumą.</v>
      </c>
      <c r="D134" s="275" t="str">
        <f>('Visi duomenys'!J133&amp;" "&amp;'Visi duomenys'!K133&amp;" "&amp;'Visi duomenys'!L133)</f>
        <v xml:space="preserve">  </v>
      </c>
      <c r="E134" s="276">
        <f>'Visi duomenys'!C133</f>
        <v>0</v>
      </c>
      <c r="F134" s="288">
        <f>'Visi duomenys'!AP133</f>
        <v>0</v>
      </c>
      <c r="G134" s="277">
        <f>'Visi duomenys'!AQ133</f>
        <v>0</v>
      </c>
      <c r="H134" s="277">
        <f>'Visi duomenys'!AR133</f>
        <v>0</v>
      </c>
      <c r="I134" s="302"/>
      <c r="J134" s="303"/>
      <c r="K134" s="288">
        <f>'Visi duomenys'!AS133</f>
        <v>0</v>
      </c>
      <c r="L134" s="277">
        <f>'Visi duomenys'!AT133</f>
        <v>0</v>
      </c>
      <c r="M134" s="277">
        <f>'Visi duomenys'!AU133</f>
        <v>0</v>
      </c>
      <c r="N134" s="302"/>
      <c r="O134" s="303"/>
      <c r="P134" s="288">
        <f>'Visi duomenys'!AV133</f>
        <v>0</v>
      </c>
      <c r="Q134" s="277">
        <f>'Visi duomenys'!AW133</f>
        <v>0</v>
      </c>
      <c r="R134" s="277">
        <f>'Visi duomenys'!AX133</f>
        <v>0</v>
      </c>
      <c r="S134" s="302"/>
      <c r="T134" s="303"/>
      <c r="U134" s="300">
        <f>'Visi duomenys'!AY133</f>
        <v>0</v>
      </c>
      <c r="V134" s="301">
        <f>'Visi duomenys'!AZ133</f>
        <v>0</v>
      </c>
      <c r="W134" s="301">
        <f>'Visi duomenys'!BA133</f>
        <v>0</v>
      </c>
      <c r="X134" s="302"/>
      <c r="Y134" s="303"/>
      <c r="Z134" s="300">
        <f>'Visi duomenys'!BB133</f>
        <v>0</v>
      </c>
      <c r="AA134" s="301">
        <f>'Visi duomenys'!BC133</f>
        <v>0</v>
      </c>
      <c r="AB134" s="301">
        <f>'Visi duomenys'!BD133</f>
        <v>0</v>
      </c>
      <c r="AC134" s="301"/>
      <c r="AD134" s="297"/>
      <c r="AE134" s="288">
        <f>'Visi duomenys'!BE133</f>
        <v>0</v>
      </c>
      <c r="AF134" s="277">
        <f>'Visi duomenys'!BF133</f>
        <v>0</v>
      </c>
      <c r="AG134" s="277">
        <f>'Visi duomenys'!BG133</f>
        <v>0</v>
      </c>
      <c r="AH134" s="302"/>
      <c r="AI134" s="303"/>
    </row>
    <row r="135" spans="1:35" s="274" customFormat="1" ht="16.5" customHeight="1" x14ac:dyDescent="0.25">
      <c r="A135" s="291" t="str">
        <f>'Visi duomenys'!A134</f>
        <v>3.2.1.1</v>
      </c>
      <c r="B135" s="236" t="str">
        <f>'Visi duomenys'!B134</f>
        <v/>
      </c>
      <c r="C135" s="236" t="str">
        <f>'Visi duomenys'!D134</f>
        <v>Priemonė: Kraštovaizdžio apsauga</v>
      </c>
      <c r="D135" s="275" t="str">
        <f>('Visi duomenys'!J134&amp;" "&amp;'Visi duomenys'!K134&amp;" "&amp;'Visi duomenys'!L134)</f>
        <v xml:space="preserve">  </v>
      </c>
      <c r="E135" s="276">
        <f>'Visi duomenys'!C134</f>
        <v>0</v>
      </c>
      <c r="F135" s="288">
        <f>'Visi duomenys'!AP134</f>
        <v>0</v>
      </c>
      <c r="G135" s="277">
        <f>'Visi duomenys'!AQ134</f>
        <v>0</v>
      </c>
      <c r="H135" s="277">
        <f>'Visi duomenys'!AR134</f>
        <v>0</v>
      </c>
      <c r="I135" s="302"/>
      <c r="J135" s="303"/>
      <c r="K135" s="288">
        <f>'Visi duomenys'!AS134</f>
        <v>0</v>
      </c>
      <c r="L135" s="277">
        <f>'Visi duomenys'!AT134</f>
        <v>0</v>
      </c>
      <c r="M135" s="277">
        <f>'Visi duomenys'!AU134</f>
        <v>0</v>
      </c>
      <c r="N135" s="302"/>
      <c r="O135" s="303"/>
      <c r="P135" s="288">
        <f>'Visi duomenys'!AV134</f>
        <v>0</v>
      </c>
      <c r="Q135" s="277">
        <f>'Visi duomenys'!AW134</f>
        <v>0</v>
      </c>
      <c r="R135" s="277">
        <f>'Visi duomenys'!AX134</f>
        <v>0</v>
      </c>
      <c r="S135" s="302"/>
      <c r="T135" s="303"/>
      <c r="U135" s="300">
        <f>'Visi duomenys'!AY134</f>
        <v>0</v>
      </c>
      <c r="V135" s="301">
        <f>'Visi duomenys'!AZ134</f>
        <v>0</v>
      </c>
      <c r="W135" s="301">
        <f>'Visi duomenys'!BA134</f>
        <v>0</v>
      </c>
      <c r="X135" s="302"/>
      <c r="Y135" s="303"/>
      <c r="Z135" s="300">
        <f>'Visi duomenys'!BB134</f>
        <v>0</v>
      </c>
      <c r="AA135" s="301">
        <f>'Visi duomenys'!BC134</f>
        <v>0</v>
      </c>
      <c r="AB135" s="301">
        <f>'Visi duomenys'!BD134</f>
        <v>0</v>
      </c>
      <c r="AC135" s="301"/>
      <c r="AD135" s="297"/>
      <c r="AE135" s="288">
        <f>'Visi duomenys'!BE134</f>
        <v>0</v>
      </c>
      <c r="AF135" s="277">
        <f>'Visi duomenys'!BF134</f>
        <v>0</v>
      </c>
      <c r="AG135" s="277">
        <f>'Visi duomenys'!BG134</f>
        <v>0</v>
      </c>
      <c r="AH135" s="302"/>
      <c r="AI135" s="303"/>
    </row>
    <row r="136" spans="1:35" s="274" customFormat="1" ht="16.5" customHeight="1" x14ac:dyDescent="0.25">
      <c r="A136" s="292" t="str">
        <f>'Visi duomenys'!A135</f>
        <v>3.2.1.1.1</v>
      </c>
      <c r="B136" s="237" t="str">
        <f>'Visi duomenys'!B135</f>
        <v>R080019-380000-1229</v>
      </c>
      <c r="C136" s="237" t="str">
        <f>'Visi duomenys'!D135</f>
        <v>Kraštovaizdžio apsaugos gerinimas Pagėgių savivaldybėje</v>
      </c>
      <c r="D136" s="271" t="str">
        <f>('Visi duomenys'!J135&amp;" "&amp;'Visi duomenys'!K135&amp;" "&amp;'Visi duomenys'!L135)</f>
        <v xml:space="preserve">  </v>
      </c>
      <c r="E136" s="272" t="str">
        <f>'Visi duomenys'!C135</f>
        <v>05.5.1-APVA-R-019-71-0004</v>
      </c>
      <c r="F136" s="287" t="str">
        <f>'Visi duomenys'!AP135</f>
        <v>R.N.091</v>
      </c>
      <c r="G136" s="273" t="str">
        <f>'Visi duomenys'!AQ135</f>
        <v>Teritorijų, kuriose įgyvendintos kraštovaizdžio formavimo priemonės (plotas)</v>
      </c>
      <c r="H136" s="273">
        <f>'Visi duomenys'!AR135</f>
        <v>5.5</v>
      </c>
      <c r="I136" s="304"/>
      <c r="J136" s="305"/>
      <c r="K136" s="287" t="str">
        <f>'Visi duomenys'!AS135</f>
        <v>P.N.092</v>
      </c>
      <c r="L136" s="273" t="str">
        <f>'Visi duomenys'!AT135</f>
        <v>Kraštovaizdžio ir (ar) gamtinio karkaso formavimo aspektais pakeisti ar pakoreguoti savivaldybių  ar jų dalių bendrieji planai ( skaičius)</v>
      </c>
      <c r="M136" s="273">
        <f>'Visi duomenys'!AU135</f>
        <v>1</v>
      </c>
      <c r="N136" s="304"/>
      <c r="O136" s="305"/>
      <c r="P136" s="287" t="str">
        <f>'Visi duomenys'!AV135</f>
        <v>P.N.093</v>
      </c>
      <c r="Q136" s="273" t="str">
        <f>'Visi duomenys'!AW135</f>
        <v>Likviduoti kraštovaizdį darkantys bešeimininkiai apleisti statiniai ir įrenginiai (skaičius)</v>
      </c>
      <c r="R136" s="273">
        <f>'Visi duomenys'!AX135</f>
        <v>2</v>
      </c>
      <c r="S136" s="304"/>
      <c r="T136" s="305"/>
      <c r="U136" s="299" t="str">
        <f>'Visi duomenys'!AY135</f>
        <v>P.S.338</v>
      </c>
      <c r="V136" s="250" t="str">
        <f>'Visi duomenys'!AZ135</f>
        <v>Išsaugoti, sutvarkyti ar atkurti įvairaus teritorinio lygmens kraštovaizdžio arealai (skaičius)</v>
      </c>
      <c r="W136" s="250">
        <f>'Visi duomenys'!BA135</f>
        <v>2</v>
      </c>
      <c r="X136" s="304"/>
      <c r="Y136" s="305"/>
      <c r="Z136" s="299">
        <f>'Visi duomenys'!BB135</f>
        <v>0</v>
      </c>
      <c r="AA136" s="250">
        <f>'Visi duomenys'!BC135</f>
        <v>0</v>
      </c>
      <c r="AB136" s="250">
        <f>'Visi duomenys'!BD135</f>
        <v>0</v>
      </c>
      <c r="AC136" s="250"/>
      <c r="AD136" s="298"/>
      <c r="AE136" s="287">
        <f>'Visi duomenys'!BE135</f>
        <v>0</v>
      </c>
      <c r="AF136" s="273">
        <f>'Visi duomenys'!BF135</f>
        <v>0</v>
      </c>
      <c r="AG136" s="273">
        <f>'Visi duomenys'!BG135</f>
        <v>0</v>
      </c>
      <c r="AH136" s="304"/>
      <c r="AI136" s="305"/>
    </row>
    <row r="137" spans="1:35" s="274" customFormat="1" ht="16.5" customHeight="1" x14ac:dyDescent="0.25">
      <c r="A137" s="292" t="str">
        <f>'Visi duomenys'!A136</f>
        <v>3.2.1.1.2</v>
      </c>
      <c r="B137" s="237" t="str">
        <f>'Visi duomenys'!B136</f>
        <v>R080019-380000-1230</v>
      </c>
      <c r="C137" s="237" t="str">
        <f>'Visi duomenys'!D136</f>
        <v>Bešeimininkių apleistų statinių likvidavimas Jurbarko rajone</v>
      </c>
      <c r="D137" s="271" t="str">
        <f>('Visi duomenys'!J136&amp;" "&amp;'Visi duomenys'!K136&amp;" "&amp;'Visi duomenys'!L136)</f>
        <v xml:space="preserve">  </v>
      </c>
      <c r="E137" s="272" t="str">
        <f>'Visi duomenys'!C136</f>
        <v>05.5.1-APVA-R-019-71-0002</v>
      </c>
      <c r="F137" s="287" t="str">
        <f>'Visi duomenys'!AP136</f>
        <v>R.N.091</v>
      </c>
      <c r="G137" s="273" t="str">
        <f>'Visi duomenys'!AQ136</f>
        <v>Teritorijų, kuriose įgyvendintos kraštovaizdžio formavimo priemonės (plotas)</v>
      </c>
      <c r="H137" s="273">
        <f>'Visi duomenys'!AR136</f>
        <v>0.52</v>
      </c>
      <c r="I137" s="304"/>
      <c r="J137" s="305"/>
      <c r="K137" s="287" t="str">
        <f>'Visi duomenys'!AS136</f>
        <v>P.N.093</v>
      </c>
      <c r="L137" s="273" t="str">
        <f>'Visi duomenys'!AT136</f>
        <v>Likviduoti kraštovaizdį darkantys bešeimininkiai apleisti statiniai ir įrenginiai (skaičius)</v>
      </c>
      <c r="M137" s="273">
        <f>'Visi duomenys'!AU136</f>
        <v>3</v>
      </c>
      <c r="N137" s="304"/>
      <c r="O137" s="305"/>
      <c r="P137" s="287">
        <f>'Visi duomenys'!AV136</f>
        <v>0</v>
      </c>
      <c r="Q137" s="273">
        <f>'Visi duomenys'!AW136</f>
        <v>0</v>
      </c>
      <c r="R137" s="273">
        <f>'Visi duomenys'!AX136</f>
        <v>0</v>
      </c>
      <c r="S137" s="304"/>
      <c r="T137" s="305"/>
      <c r="U137" s="299">
        <f>'Visi duomenys'!AY136</f>
        <v>0</v>
      </c>
      <c r="V137" s="250">
        <f>'Visi duomenys'!AZ136</f>
        <v>0</v>
      </c>
      <c r="W137" s="250">
        <f>'Visi duomenys'!BA136</f>
        <v>0</v>
      </c>
      <c r="X137" s="304"/>
      <c r="Y137" s="305"/>
      <c r="Z137" s="299">
        <f>'Visi duomenys'!BB136</f>
        <v>0</v>
      </c>
      <c r="AA137" s="250">
        <f>'Visi duomenys'!BC136</f>
        <v>0</v>
      </c>
      <c r="AB137" s="250">
        <f>'Visi duomenys'!BD136</f>
        <v>0</v>
      </c>
      <c r="AC137" s="250"/>
      <c r="AD137" s="298"/>
      <c r="AE137" s="287">
        <f>'Visi duomenys'!BE136</f>
        <v>0</v>
      </c>
      <c r="AF137" s="273">
        <f>'Visi duomenys'!BF136</f>
        <v>0</v>
      </c>
      <c r="AG137" s="273">
        <f>'Visi duomenys'!BG136</f>
        <v>0</v>
      </c>
      <c r="AH137" s="304"/>
      <c r="AI137" s="305"/>
    </row>
    <row r="138" spans="1:35" s="274" customFormat="1" ht="16.5" customHeight="1" x14ac:dyDescent="0.25">
      <c r="A138" s="292" t="str">
        <f>'Visi duomenys'!A137</f>
        <v>3.2.1.1.3</v>
      </c>
      <c r="B138" s="237" t="str">
        <f>'Visi duomenys'!B137</f>
        <v>R080019-380000-1231</v>
      </c>
      <c r="C138" s="237" t="str">
        <f>'Visi duomenys'!D137</f>
        <v>Kraštovaizdžio formavimas Jurbarko rajone</v>
      </c>
      <c r="D138" s="271" t="str">
        <f>('Visi duomenys'!J137&amp;" "&amp;'Visi duomenys'!K137&amp;" "&amp;'Visi duomenys'!L137)</f>
        <v xml:space="preserve">  </v>
      </c>
      <c r="E138" s="272" t="str">
        <f>'Visi duomenys'!C137</f>
        <v>05.5.1-APVA-R-019-71-0005</v>
      </c>
      <c r="F138" s="287" t="str">
        <f>'Visi duomenys'!AP137</f>
        <v>R.N.091</v>
      </c>
      <c r="G138" s="273" t="str">
        <f>'Visi duomenys'!AQ137</f>
        <v>Teritorijų, kuriose įgyvendintos kraštovaizdžio formavimo priemonės (plotas)</v>
      </c>
      <c r="H138" s="273">
        <f>'Visi duomenys'!AR137</f>
        <v>7.4799999999999995</v>
      </c>
      <c r="I138" s="304"/>
      <c r="J138" s="305"/>
      <c r="K138" s="287" t="str">
        <f>'Visi duomenys'!AS137</f>
        <v>P.N.094</v>
      </c>
      <c r="L138" s="273" t="str">
        <f>'Visi duomenys'!AT137</f>
        <v xml:space="preserve">Rekultivuotos atvirais kasiniais pažeistos žemės </v>
      </c>
      <c r="M138" s="273">
        <f>'Visi duomenys'!AU137</f>
        <v>2</v>
      </c>
      <c r="N138" s="304"/>
      <c r="O138" s="305"/>
      <c r="P138" s="287" t="str">
        <f>'Visi duomenys'!AV137</f>
        <v>P.S.338</v>
      </c>
      <c r="Q138" s="273" t="str">
        <f>'Visi duomenys'!AW137</f>
        <v>Išsaugoti, sutvarkyti ar atkurti įvairaus teritorinio lygmens kraštovaizdžio arealai (skaičius)</v>
      </c>
      <c r="R138" s="273">
        <f>'Visi duomenys'!AX137</f>
        <v>1</v>
      </c>
      <c r="S138" s="304"/>
      <c r="T138" s="305"/>
      <c r="U138" s="299">
        <f>'Visi duomenys'!AY137</f>
        <v>0</v>
      </c>
      <c r="V138" s="250">
        <f>'Visi duomenys'!AZ137</f>
        <v>0</v>
      </c>
      <c r="W138" s="250">
        <f>'Visi duomenys'!BA137</f>
        <v>0</v>
      </c>
      <c r="X138" s="304"/>
      <c r="Y138" s="305"/>
      <c r="Z138" s="299">
        <f>'Visi duomenys'!BB137</f>
        <v>0</v>
      </c>
      <c r="AA138" s="250">
        <f>'Visi duomenys'!BC137</f>
        <v>0</v>
      </c>
      <c r="AB138" s="250">
        <f>'Visi duomenys'!BD137</f>
        <v>0</v>
      </c>
      <c r="AC138" s="250"/>
      <c r="AD138" s="298"/>
      <c r="AE138" s="287">
        <f>'Visi duomenys'!BE137</f>
        <v>0</v>
      </c>
      <c r="AF138" s="273">
        <f>'Visi duomenys'!BF137</f>
        <v>0</v>
      </c>
      <c r="AG138" s="273">
        <f>'Visi duomenys'!BG137</f>
        <v>0</v>
      </c>
      <c r="AH138" s="304"/>
      <c r="AI138" s="305"/>
    </row>
    <row r="139" spans="1:35" s="274" customFormat="1" ht="16.5" customHeight="1" x14ac:dyDescent="0.25">
      <c r="A139" s="292" t="str">
        <f>'Visi duomenys'!A138</f>
        <v>3.2.1.1.4</v>
      </c>
      <c r="B139" s="237" t="str">
        <f>'Visi duomenys'!B138</f>
        <v>R080019-380000-1232</v>
      </c>
      <c r="C139" s="237" t="str">
        <f>'Visi duomenys'!D138</f>
        <v>Smalininkų uosto šlaitų ir pylimų tvarkymas</v>
      </c>
      <c r="D139" s="271" t="str">
        <f>('Visi duomenys'!J138&amp;" "&amp;'Visi duomenys'!K138&amp;" "&amp;'Visi duomenys'!L138)</f>
        <v xml:space="preserve">  </v>
      </c>
      <c r="E139" s="272">
        <f>'Visi duomenys'!C138</f>
        <v>0</v>
      </c>
      <c r="F139" s="287">
        <f>'Visi duomenys'!AP138</f>
        <v>0</v>
      </c>
      <c r="G139" s="273">
        <f>'Visi duomenys'!AQ138</f>
        <v>0</v>
      </c>
      <c r="H139" s="273">
        <f>'Visi duomenys'!AR138</f>
        <v>0</v>
      </c>
      <c r="I139" s="304"/>
      <c r="J139" s="305"/>
      <c r="K139" s="287">
        <f>'Visi duomenys'!AS138</f>
        <v>0</v>
      </c>
      <c r="L139" s="273">
        <f>'Visi duomenys'!AT138</f>
        <v>0</v>
      </c>
      <c r="M139" s="273">
        <f>'Visi duomenys'!AU138</f>
        <v>0</v>
      </c>
      <c r="N139" s="304"/>
      <c r="O139" s="305"/>
      <c r="P139" s="287">
        <f>'Visi duomenys'!AV138</f>
        <v>0</v>
      </c>
      <c r="Q139" s="273">
        <f>'Visi duomenys'!AW138</f>
        <v>0</v>
      </c>
      <c r="R139" s="273">
        <f>'Visi duomenys'!AX138</f>
        <v>0</v>
      </c>
      <c r="S139" s="304"/>
      <c r="T139" s="305"/>
      <c r="U139" s="299">
        <f>'Visi duomenys'!AY138</f>
        <v>0</v>
      </c>
      <c r="V139" s="250">
        <f>'Visi duomenys'!AZ138</f>
        <v>0</v>
      </c>
      <c r="W139" s="250">
        <f>'Visi duomenys'!BA138</f>
        <v>0</v>
      </c>
      <c r="X139" s="304"/>
      <c r="Y139" s="305"/>
      <c r="Z139" s="299">
        <f>'Visi duomenys'!BB138</f>
        <v>0</v>
      </c>
      <c r="AA139" s="250">
        <f>'Visi duomenys'!BC138</f>
        <v>0</v>
      </c>
      <c r="AB139" s="250">
        <f>'Visi duomenys'!BD138</f>
        <v>0</v>
      </c>
      <c r="AC139" s="250"/>
      <c r="AD139" s="298"/>
      <c r="AE139" s="287">
        <f>'Visi duomenys'!BE138</f>
        <v>0</v>
      </c>
      <c r="AF139" s="273">
        <f>'Visi duomenys'!BF138</f>
        <v>0</v>
      </c>
      <c r="AG139" s="273">
        <f>'Visi duomenys'!BG138</f>
        <v>0</v>
      </c>
      <c r="AH139" s="304"/>
      <c r="AI139" s="305"/>
    </row>
    <row r="140" spans="1:35" s="274" customFormat="1" ht="16.5" customHeight="1" x14ac:dyDescent="0.25">
      <c r="A140" s="292" t="str">
        <f>'Visi duomenys'!A139</f>
        <v>3.2.1.1.5</v>
      </c>
      <c r="B140" s="237" t="str">
        <f>'Visi duomenys'!B139</f>
        <v>R080019-380000-1233</v>
      </c>
      <c r="C140" s="237" t="str">
        <f>'Visi duomenys'!D139</f>
        <v>Kraštovaizdžio formavimas ir ekologinės būklės gerinimas Tauragės mieste</v>
      </c>
      <c r="D140" s="271" t="str">
        <f>('Visi duomenys'!J139&amp;" "&amp;'Visi duomenys'!K139&amp;" "&amp;'Visi duomenys'!L139)</f>
        <v xml:space="preserve">  </v>
      </c>
      <c r="E140" s="272" t="str">
        <f>'Visi duomenys'!C139</f>
        <v>05.5.1-APVA-R-019-71-0003</v>
      </c>
      <c r="F140" s="287" t="str">
        <f>'Visi duomenys'!AP139</f>
        <v>R.N.091</v>
      </c>
      <c r="G140" s="273" t="str">
        <f>'Visi duomenys'!AQ139</f>
        <v>Teritorijų, kuriose įgyvendintos kraštovaizdžio formavimo priemonės (plotas, ha)</v>
      </c>
      <c r="H140" s="273">
        <f>'Visi duomenys'!AR139</f>
        <v>4</v>
      </c>
      <c r="I140" s="304"/>
      <c r="J140" s="305"/>
      <c r="K140" s="287" t="str">
        <f>'Visi duomenys'!AS139</f>
        <v>P.S.338</v>
      </c>
      <c r="L140" s="273" t="str">
        <f>'Visi duomenys'!AT139</f>
        <v>Išsaugoti, sutvarkyti ar atkurti įvairaus teritorinio lygmens kraštovaizdžio arealai (skaičius)</v>
      </c>
      <c r="M140" s="273">
        <f>'Visi duomenys'!AU139</f>
        <v>1</v>
      </c>
      <c r="N140" s="304"/>
      <c r="O140" s="305"/>
      <c r="P140" s="287">
        <f>'Visi duomenys'!AV139</f>
        <v>0</v>
      </c>
      <c r="Q140" s="273">
        <f>'Visi duomenys'!AW139</f>
        <v>0</v>
      </c>
      <c r="R140" s="273">
        <f>'Visi duomenys'!AX139</f>
        <v>0</v>
      </c>
      <c r="S140" s="304"/>
      <c r="T140" s="305"/>
      <c r="U140" s="299">
        <f>'Visi duomenys'!AY139</f>
        <v>0</v>
      </c>
      <c r="V140" s="250">
        <f>'Visi duomenys'!AZ139</f>
        <v>0</v>
      </c>
      <c r="W140" s="250">
        <f>'Visi duomenys'!BA139</f>
        <v>0</v>
      </c>
      <c r="X140" s="304"/>
      <c r="Y140" s="305"/>
      <c r="Z140" s="299">
        <f>'Visi duomenys'!BB139</f>
        <v>0</v>
      </c>
      <c r="AA140" s="250">
        <f>'Visi duomenys'!BC139</f>
        <v>0</v>
      </c>
      <c r="AB140" s="250">
        <f>'Visi duomenys'!BD139</f>
        <v>0</v>
      </c>
      <c r="AC140" s="250"/>
      <c r="AD140" s="298"/>
      <c r="AE140" s="287">
        <f>'Visi duomenys'!BE139</f>
        <v>0</v>
      </c>
      <c r="AF140" s="273">
        <f>'Visi duomenys'!BF139</f>
        <v>0</v>
      </c>
      <c r="AG140" s="273">
        <f>'Visi duomenys'!BG139</f>
        <v>0</v>
      </c>
      <c r="AH140" s="304"/>
      <c r="AI140" s="305"/>
    </row>
    <row r="141" spans="1:35" s="274" customFormat="1" ht="16.5" customHeight="1" x14ac:dyDescent="0.25">
      <c r="A141" s="292" t="str">
        <f>'Visi duomenys'!A140</f>
        <v>3.2.1.1.6</v>
      </c>
      <c r="B141" s="237" t="str">
        <f>'Visi duomenys'!B140</f>
        <v>R080019-380000-1234</v>
      </c>
      <c r="C141" s="237" t="str">
        <f>'Visi duomenys'!D140</f>
        <v>Kraštovaizdžio formavimas Šilalės mieste</v>
      </c>
      <c r="D141" s="271" t="str">
        <f>('Visi duomenys'!J140&amp;" "&amp;'Visi duomenys'!K140&amp;" "&amp;'Visi duomenys'!L140)</f>
        <v xml:space="preserve">  </v>
      </c>
      <c r="E141" s="272" t="str">
        <f>'Visi duomenys'!C140</f>
        <v>05.5.1-APVA-R-019-71-0001</v>
      </c>
      <c r="F141" s="287" t="str">
        <f>'Visi duomenys'!AP140</f>
        <v>R.N.091</v>
      </c>
      <c r="G141" s="273" t="str">
        <f>'Visi duomenys'!AQ140</f>
        <v>Teritorijų, kuriose įgyvendintos kraštovaizdžio formavimo priemonės (plotas, ha)</v>
      </c>
      <c r="H141" s="273">
        <f>'Visi duomenys'!AR140</f>
        <v>3.47</v>
      </c>
      <c r="I141" s="304"/>
      <c r="J141" s="305"/>
      <c r="K141" s="287" t="str">
        <f>'Visi duomenys'!AS140</f>
        <v>P.S.338</v>
      </c>
      <c r="L141" s="273" t="str">
        <f>'Visi duomenys'!AT140</f>
        <v>Išsaugoti, sutvarkyti ar atkurti įvairaus teritorinio lygmens kraštovaizdžio arealai (skaičius)</v>
      </c>
      <c r="M141" s="273">
        <f>'Visi duomenys'!AU140</f>
        <v>1</v>
      </c>
      <c r="N141" s="304"/>
      <c r="O141" s="305"/>
      <c r="P141" s="287">
        <f>'Visi duomenys'!AV140</f>
        <v>0</v>
      </c>
      <c r="Q141" s="273">
        <f>'Visi duomenys'!AW140</f>
        <v>0</v>
      </c>
      <c r="R141" s="273">
        <f>'Visi duomenys'!AX140</f>
        <v>0</v>
      </c>
      <c r="S141" s="304"/>
      <c r="T141" s="305"/>
      <c r="U141" s="299">
        <f>'Visi duomenys'!AY140</f>
        <v>0</v>
      </c>
      <c r="V141" s="250">
        <f>'Visi duomenys'!AZ140</f>
        <v>0</v>
      </c>
      <c r="W141" s="250">
        <f>'Visi duomenys'!BA140</f>
        <v>0</v>
      </c>
      <c r="X141" s="304"/>
      <c r="Y141" s="305"/>
      <c r="Z141" s="299">
        <f>'Visi duomenys'!BB140</f>
        <v>0</v>
      </c>
      <c r="AA141" s="250">
        <f>'Visi duomenys'!BC140</f>
        <v>0</v>
      </c>
      <c r="AB141" s="250">
        <f>'Visi duomenys'!BD140</f>
        <v>0</v>
      </c>
      <c r="AC141" s="250"/>
      <c r="AD141" s="298"/>
      <c r="AE141" s="287">
        <f>'Visi duomenys'!BE140</f>
        <v>0</v>
      </c>
      <c r="AF141" s="273">
        <f>'Visi duomenys'!BF140</f>
        <v>0</v>
      </c>
      <c r="AG141" s="273">
        <f>'Visi duomenys'!BG140</f>
        <v>0</v>
      </c>
      <c r="AH141" s="304"/>
      <c r="AI141" s="305"/>
    </row>
    <row r="142" spans="1:35" s="274" customFormat="1" ht="16.5" customHeight="1" thickBot="1" x14ac:dyDescent="0.3">
      <c r="A142" s="293" t="str">
        <f>'Visi duomenys'!A141</f>
        <v>3.2.1.1.7</v>
      </c>
      <c r="B142" s="294" t="str">
        <f>'Visi duomenys'!B141</f>
        <v>R080019-380000-1235</v>
      </c>
      <c r="C142" s="294" t="str">
        <f>'Visi duomenys'!D141</f>
        <v>Šilalės rajono savivaldybės teritorijos bendrojo plano  gamtinio karkaso sprendinių koregavimas  ir bešeimininkių apleistų pastatų likvidavimas  rajone</v>
      </c>
      <c r="D142" s="295" t="str">
        <f>('Visi duomenys'!J141&amp;" "&amp;'Visi duomenys'!K141&amp;" "&amp;'Visi duomenys'!L141)</f>
        <v xml:space="preserve">  </v>
      </c>
      <c r="E142" s="296" t="str">
        <f>'Visi duomenys'!C141</f>
        <v>05.5.1-APVA-R-019-71-0006</v>
      </c>
      <c r="F142" s="289" t="str">
        <f>'Visi duomenys'!AP141</f>
        <v>R.N.091</v>
      </c>
      <c r="G142" s="290" t="str">
        <f>'Visi duomenys'!AQ141</f>
        <v>Teritorijų, kuriose įgyvendintos kraštovaizdžio formavimo priemonės (plotas)</v>
      </c>
      <c r="H142" s="290">
        <f>'Visi duomenys'!AR141</f>
        <v>0.22</v>
      </c>
      <c r="I142" s="306"/>
      <c r="J142" s="307"/>
      <c r="K142" s="289" t="str">
        <f>'Visi duomenys'!AS141</f>
        <v>P.N.092</v>
      </c>
      <c r="L142" s="290" t="str">
        <f>'Visi duomenys'!AT141</f>
        <v>Kraštovaizdžio ir (ar) gamtinio karkaso formavimo aspektais pakeisti ar pakoreguoti savivaldybių  ar jų dalių bendrieji planai ( skaičius)</v>
      </c>
      <c r="M142" s="290">
        <f>'Visi duomenys'!AU141</f>
        <v>1</v>
      </c>
      <c r="N142" s="306"/>
      <c r="O142" s="307"/>
      <c r="P142" s="289" t="str">
        <f>'Visi duomenys'!AV141</f>
        <v>P.N.093</v>
      </c>
      <c r="Q142" s="290" t="str">
        <f>'Visi duomenys'!AW141</f>
        <v>Likviduoti kraštovaizdį darkantys bešeimininkiai apleisti statiniai ir įrenginiai (skaičius)</v>
      </c>
      <c r="R142" s="290">
        <f>'Visi duomenys'!AX141</f>
        <v>3</v>
      </c>
      <c r="S142" s="306"/>
      <c r="T142" s="307"/>
      <c r="U142" s="308">
        <f>'Visi duomenys'!AY141</f>
        <v>0</v>
      </c>
      <c r="V142" s="309">
        <f>'Visi duomenys'!AZ141</f>
        <v>0</v>
      </c>
      <c r="W142" s="309">
        <f>'Visi duomenys'!BA141</f>
        <v>0</v>
      </c>
      <c r="X142" s="306"/>
      <c r="Y142" s="307"/>
      <c r="Z142" s="308">
        <f>'Visi duomenys'!BB141</f>
        <v>0</v>
      </c>
      <c r="AA142" s="309">
        <f>'Visi duomenys'!BC141</f>
        <v>0</v>
      </c>
      <c r="AB142" s="309">
        <f>'Visi duomenys'!BD141</f>
        <v>0</v>
      </c>
      <c r="AC142" s="309"/>
      <c r="AD142" s="310"/>
      <c r="AE142" s="289">
        <f>'Visi duomenys'!BE141</f>
        <v>0</v>
      </c>
      <c r="AF142" s="290">
        <f>'Visi duomenys'!BF141</f>
        <v>0</v>
      </c>
      <c r="AG142" s="290">
        <f>'Visi duomenys'!BG141</f>
        <v>0</v>
      </c>
      <c r="AH142" s="306"/>
      <c r="AI142" s="307"/>
    </row>
  </sheetData>
  <autoFilter ref="A5:AI142"/>
  <mergeCells count="6">
    <mergeCell ref="F7:AI7"/>
    <mergeCell ref="A7:A8"/>
    <mergeCell ref="B7:B8"/>
    <mergeCell ref="C7:C8"/>
    <mergeCell ref="D7:D8"/>
    <mergeCell ref="E7:E8"/>
  </mergeCells>
  <pageMargins left="0.7" right="0.7" top="0.75" bottom="0.75" header="0.3" footer="0.3"/>
  <pageSetup paperSize="9"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workbookViewId="0">
      <selection activeCell="E32" sqref="E32"/>
    </sheetView>
  </sheetViews>
  <sheetFormatPr defaultRowHeight="15" x14ac:dyDescent="0.25"/>
  <cols>
    <col min="1" max="1" width="32.5703125" style="1" customWidth="1"/>
    <col min="2" max="2" width="32" style="1" customWidth="1"/>
    <col min="3" max="3" width="20.42578125" style="1" customWidth="1"/>
    <col min="4" max="4" width="19.42578125" style="1" customWidth="1"/>
    <col min="5" max="5" width="13.5703125" style="1" customWidth="1"/>
    <col min="6" max="6" width="27.7109375" style="1" customWidth="1"/>
    <col min="7" max="7" width="0" style="1" hidden="1" customWidth="1"/>
    <col min="8" max="8" width="8.7109375" style="1" customWidth="1"/>
    <col min="9" max="9" width="15.140625" style="1" customWidth="1"/>
    <col min="10" max="10" width="18" style="1" customWidth="1"/>
    <col min="11" max="11" width="17.28515625" style="1" customWidth="1"/>
    <col min="12" max="12" width="27.140625" style="1" customWidth="1"/>
    <col min="13" max="13" width="21.5703125" style="1" customWidth="1"/>
    <col min="14" max="14" width="19.28515625" style="1" customWidth="1"/>
    <col min="15" max="15" width="19.7109375" style="1" customWidth="1"/>
    <col min="16" max="256" width="9.140625" style="1"/>
    <col min="257" max="257" width="32.5703125" style="1" customWidth="1"/>
    <col min="258" max="258" width="32" style="1" customWidth="1"/>
    <col min="259" max="259" width="20.42578125" style="1" customWidth="1"/>
    <col min="260" max="260" width="19.42578125" style="1" customWidth="1"/>
    <col min="261" max="261" width="13.5703125" style="1" customWidth="1"/>
    <col min="262" max="262" width="27.7109375" style="1" customWidth="1"/>
    <col min="263" max="263" width="0" style="1" hidden="1" customWidth="1"/>
    <col min="264" max="264" width="8.7109375" style="1" customWidth="1"/>
    <col min="265" max="265" width="15.140625" style="1" customWidth="1"/>
    <col min="266" max="266" width="18" style="1" customWidth="1"/>
    <col min="267" max="267" width="17.28515625" style="1" customWidth="1"/>
    <col min="268" max="268" width="27.140625" style="1" customWidth="1"/>
    <col min="269" max="269" width="21.5703125" style="1" customWidth="1"/>
    <col min="270" max="270" width="19.28515625" style="1" customWidth="1"/>
    <col min="271" max="271" width="19.7109375" style="1" customWidth="1"/>
    <col min="272" max="512" width="9.140625" style="1"/>
    <col min="513" max="513" width="32.5703125" style="1" customWidth="1"/>
    <col min="514" max="514" width="32" style="1" customWidth="1"/>
    <col min="515" max="515" width="20.42578125" style="1" customWidth="1"/>
    <col min="516" max="516" width="19.42578125" style="1" customWidth="1"/>
    <col min="517" max="517" width="13.5703125" style="1" customWidth="1"/>
    <col min="518" max="518" width="27.7109375" style="1" customWidth="1"/>
    <col min="519" max="519" width="0" style="1" hidden="1" customWidth="1"/>
    <col min="520" max="520" width="8.7109375" style="1" customWidth="1"/>
    <col min="521" max="521" width="15.140625" style="1" customWidth="1"/>
    <col min="522" max="522" width="18" style="1" customWidth="1"/>
    <col min="523" max="523" width="17.28515625" style="1" customWidth="1"/>
    <col min="524" max="524" width="27.140625" style="1" customWidth="1"/>
    <col min="525" max="525" width="21.5703125" style="1" customWidth="1"/>
    <col min="526" max="526" width="19.28515625" style="1" customWidth="1"/>
    <col min="527" max="527" width="19.7109375" style="1" customWidth="1"/>
    <col min="528" max="768" width="9.140625" style="1"/>
    <col min="769" max="769" width="32.5703125" style="1" customWidth="1"/>
    <col min="770" max="770" width="32" style="1" customWidth="1"/>
    <col min="771" max="771" width="20.42578125" style="1" customWidth="1"/>
    <col min="772" max="772" width="19.42578125" style="1" customWidth="1"/>
    <col min="773" max="773" width="13.5703125" style="1" customWidth="1"/>
    <col min="774" max="774" width="27.7109375" style="1" customWidth="1"/>
    <col min="775" max="775" width="0" style="1" hidden="1" customWidth="1"/>
    <col min="776" max="776" width="8.7109375" style="1" customWidth="1"/>
    <col min="777" max="777" width="15.140625" style="1" customWidth="1"/>
    <col min="778" max="778" width="18" style="1" customWidth="1"/>
    <col min="779" max="779" width="17.28515625" style="1" customWidth="1"/>
    <col min="780" max="780" width="27.140625" style="1" customWidth="1"/>
    <col min="781" max="781" width="21.5703125" style="1" customWidth="1"/>
    <col min="782" max="782" width="19.28515625" style="1" customWidth="1"/>
    <col min="783" max="783" width="19.7109375" style="1" customWidth="1"/>
    <col min="784" max="1024" width="9.140625" style="1"/>
    <col min="1025" max="1025" width="32.5703125" style="1" customWidth="1"/>
    <col min="1026" max="1026" width="32" style="1" customWidth="1"/>
    <col min="1027" max="1027" width="20.42578125" style="1" customWidth="1"/>
    <col min="1028" max="1028" width="19.42578125" style="1" customWidth="1"/>
    <col min="1029" max="1029" width="13.5703125" style="1" customWidth="1"/>
    <col min="1030" max="1030" width="27.7109375" style="1" customWidth="1"/>
    <col min="1031" max="1031" width="0" style="1" hidden="1" customWidth="1"/>
    <col min="1032" max="1032" width="8.7109375" style="1" customWidth="1"/>
    <col min="1033" max="1033" width="15.140625" style="1" customWidth="1"/>
    <col min="1034" max="1034" width="18" style="1" customWidth="1"/>
    <col min="1035" max="1035" width="17.28515625" style="1" customWidth="1"/>
    <col min="1036" max="1036" width="27.140625" style="1" customWidth="1"/>
    <col min="1037" max="1037" width="21.5703125" style="1" customWidth="1"/>
    <col min="1038" max="1038" width="19.28515625" style="1" customWidth="1"/>
    <col min="1039" max="1039" width="19.7109375" style="1" customWidth="1"/>
    <col min="1040" max="1280" width="9.140625" style="1"/>
    <col min="1281" max="1281" width="32.5703125" style="1" customWidth="1"/>
    <col min="1282" max="1282" width="32" style="1" customWidth="1"/>
    <col min="1283" max="1283" width="20.42578125" style="1" customWidth="1"/>
    <col min="1284" max="1284" width="19.42578125" style="1" customWidth="1"/>
    <col min="1285" max="1285" width="13.5703125" style="1" customWidth="1"/>
    <col min="1286" max="1286" width="27.7109375" style="1" customWidth="1"/>
    <col min="1287" max="1287" width="0" style="1" hidden="1" customWidth="1"/>
    <col min="1288" max="1288" width="8.7109375" style="1" customWidth="1"/>
    <col min="1289" max="1289" width="15.140625" style="1" customWidth="1"/>
    <col min="1290" max="1290" width="18" style="1" customWidth="1"/>
    <col min="1291" max="1291" width="17.28515625" style="1" customWidth="1"/>
    <col min="1292" max="1292" width="27.140625" style="1" customWidth="1"/>
    <col min="1293" max="1293" width="21.5703125" style="1" customWidth="1"/>
    <col min="1294" max="1294" width="19.28515625" style="1" customWidth="1"/>
    <col min="1295" max="1295" width="19.7109375" style="1" customWidth="1"/>
    <col min="1296" max="1536" width="9.140625" style="1"/>
    <col min="1537" max="1537" width="32.5703125" style="1" customWidth="1"/>
    <col min="1538" max="1538" width="32" style="1" customWidth="1"/>
    <col min="1539" max="1539" width="20.42578125" style="1" customWidth="1"/>
    <col min="1540" max="1540" width="19.42578125" style="1" customWidth="1"/>
    <col min="1541" max="1541" width="13.5703125" style="1" customWidth="1"/>
    <col min="1542" max="1542" width="27.7109375" style="1" customWidth="1"/>
    <col min="1543" max="1543" width="0" style="1" hidden="1" customWidth="1"/>
    <col min="1544" max="1544" width="8.7109375" style="1" customWidth="1"/>
    <col min="1545" max="1545" width="15.140625" style="1" customWidth="1"/>
    <col min="1546" max="1546" width="18" style="1" customWidth="1"/>
    <col min="1547" max="1547" width="17.28515625" style="1" customWidth="1"/>
    <col min="1548" max="1548" width="27.140625" style="1" customWidth="1"/>
    <col min="1549" max="1549" width="21.5703125" style="1" customWidth="1"/>
    <col min="1550" max="1550" width="19.28515625" style="1" customWidth="1"/>
    <col min="1551" max="1551" width="19.7109375" style="1" customWidth="1"/>
    <col min="1552" max="1792" width="9.140625" style="1"/>
    <col min="1793" max="1793" width="32.5703125" style="1" customWidth="1"/>
    <col min="1794" max="1794" width="32" style="1" customWidth="1"/>
    <col min="1795" max="1795" width="20.42578125" style="1" customWidth="1"/>
    <col min="1796" max="1796" width="19.42578125" style="1" customWidth="1"/>
    <col min="1797" max="1797" width="13.5703125" style="1" customWidth="1"/>
    <col min="1798" max="1798" width="27.7109375" style="1" customWidth="1"/>
    <col min="1799" max="1799" width="0" style="1" hidden="1" customWidth="1"/>
    <col min="1800" max="1800" width="8.7109375" style="1" customWidth="1"/>
    <col min="1801" max="1801" width="15.140625" style="1" customWidth="1"/>
    <col min="1802" max="1802" width="18" style="1" customWidth="1"/>
    <col min="1803" max="1803" width="17.28515625" style="1" customWidth="1"/>
    <col min="1804" max="1804" width="27.140625" style="1" customWidth="1"/>
    <col min="1805" max="1805" width="21.5703125" style="1" customWidth="1"/>
    <col min="1806" max="1806" width="19.28515625" style="1" customWidth="1"/>
    <col min="1807" max="1807" width="19.7109375" style="1" customWidth="1"/>
    <col min="1808" max="2048" width="9.140625" style="1"/>
    <col min="2049" max="2049" width="32.5703125" style="1" customWidth="1"/>
    <col min="2050" max="2050" width="32" style="1" customWidth="1"/>
    <col min="2051" max="2051" width="20.42578125" style="1" customWidth="1"/>
    <col min="2052" max="2052" width="19.42578125" style="1" customWidth="1"/>
    <col min="2053" max="2053" width="13.5703125" style="1" customWidth="1"/>
    <col min="2054" max="2054" width="27.7109375" style="1" customWidth="1"/>
    <col min="2055" max="2055" width="0" style="1" hidden="1" customWidth="1"/>
    <col min="2056" max="2056" width="8.7109375" style="1" customWidth="1"/>
    <col min="2057" max="2057" width="15.140625" style="1" customWidth="1"/>
    <col min="2058" max="2058" width="18" style="1" customWidth="1"/>
    <col min="2059" max="2059" width="17.28515625" style="1" customWidth="1"/>
    <col min="2060" max="2060" width="27.140625" style="1" customWidth="1"/>
    <col min="2061" max="2061" width="21.5703125" style="1" customWidth="1"/>
    <col min="2062" max="2062" width="19.28515625" style="1" customWidth="1"/>
    <col min="2063" max="2063" width="19.7109375" style="1" customWidth="1"/>
    <col min="2064" max="2304" width="9.140625" style="1"/>
    <col min="2305" max="2305" width="32.5703125" style="1" customWidth="1"/>
    <col min="2306" max="2306" width="32" style="1" customWidth="1"/>
    <col min="2307" max="2307" width="20.42578125" style="1" customWidth="1"/>
    <col min="2308" max="2308" width="19.42578125" style="1" customWidth="1"/>
    <col min="2309" max="2309" width="13.5703125" style="1" customWidth="1"/>
    <col min="2310" max="2310" width="27.7109375" style="1" customWidth="1"/>
    <col min="2311" max="2311" width="0" style="1" hidden="1" customWidth="1"/>
    <col min="2312" max="2312" width="8.7109375" style="1" customWidth="1"/>
    <col min="2313" max="2313" width="15.140625" style="1" customWidth="1"/>
    <col min="2314" max="2314" width="18" style="1" customWidth="1"/>
    <col min="2315" max="2315" width="17.28515625" style="1" customWidth="1"/>
    <col min="2316" max="2316" width="27.140625" style="1" customWidth="1"/>
    <col min="2317" max="2317" width="21.5703125" style="1" customWidth="1"/>
    <col min="2318" max="2318" width="19.28515625" style="1" customWidth="1"/>
    <col min="2319" max="2319" width="19.7109375" style="1" customWidth="1"/>
    <col min="2320" max="2560" width="9.140625" style="1"/>
    <col min="2561" max="2561" width="32.5703125" style="1" customWidth="1"/>
    <col min="2562" max="2562" width="32" style="1" customWidth="1"/>
    <col min="2563" max="2563" width="20.42578125" style="1" customWidth="1"/>
    <col min="2564" max="2564" width="19.42578125" style="1" customWidth="1"/>
    <col min="2565" max="2565" width="13.5703125" style="1" customWidth="1"/>
    <col min="2566" max="2566" width="27.7109375" style="1" customWidth="1"/>
    <col min="2567" max="2567" width="0" style="1" hidden="1" customWidth="1"/>
    <col min="2568" max="2568" width="8.7109375" style="1" customWidth="1"/>
    <col min="2569" max="2569" width="15.140625" style="1" customWidth="1"/>
    <col min="2570" max="2570" width="18" style="1" customWidth="1"/>
    <col min="2571" max="2571" width="17.28515625" style="1" customWidth="1"/>
    <col min="2572" max="2572" width="27.140625" style="1" customWidth="1"/>
    <col min="2573" max="2573" width="21.5703125" style="1" customWidth="1"/>
    <col min="2574" max="2574" width="19.28515625" style="1" customWidth="1"/>
    <col min="2575" max="2575" width="19.7109375" style="1" customWidth="1"/>
    <col min="2576" max="2816" width="9.140625" style="1"/>
    <col min="2817" max="2817" width="32.5703125" style="1" customWidth="1"/>
    <col min="2818" max="2818" width="32" style="1" customWidth="1"/>
    <col min="2819" max="2819" width="20.42578125" style="1" customWidth="1"/>
    <col min="2820" max="2820" width="19.42578125" style="1" customWidth="1"/>
    <col min="2821" max="2821" width="13.5703125" style="1" customWidth="1"/>
    <col min="2822" max="2822" width="27.7109375" style="1" customWidth="1"/>
    <col min="2823" max="2823" width="0" style="1" hidden="1" customWidth="1"/>
    <col min="2824" max="2824" width="8.7109375" style="1" customWidth="1"/>
    <col min="2825" max="2825" width="15.140625" style="1" customWidth="1"/>
    <col min="2826" max="2826" width="18" style="1" customWidth="1"/>
    <col min="2827" max="2827" width="17.28515625" style="1" customWidth="1"/>
    <col min="2828" max="2828" width="27.140625" style="1" customWidth="1"/>
    <col min="2829" max="2829" width="21.5703125" style="1" customWidth="1"/>
    <col min="2830" max="2830" width="19.28515625" style="1" customWidth="1"/>
    <col min="2831" max="2831" width="19.7109375" style="1" customWidth="1"/>
    <col min="2832" max="3072" width="9.140625" style="1"/>
    <col min="3073" max="3073" width="32.5703125" style="1" customWidth="1"/>
    <col min="3074" max="3074" width="32" style="1" customWidth="1"/>
    <col min="3075" max="3075" width="20.42578125" style="1" customWidth="1"/>
    <col min="3076" max="3076" width="19.42578125" style="1" customWidth="1"/>
    <col min="3077" max="3077" width="13.5703125" style="1" customWidth="1"/>
    <col min="3078" max="3078" width="27.7109375" style="1" customWidth="1"/>
    <col min="3079" max="3079" width="0" style="1" hidden="1" customWidth="1"/>
    <col min="3080" max="3080" width="8.7109375" style="1" customWidth="1"/>
    <col min="3081" max="3081" width="15.140625" style="1" customWidth="1"/>
    <col min="3082" max="3082" width="18" style="1" customWidth="1"/>
    <col min="3083" max="3083" width="17.28515625" style="1" customWidth="1"/>
    <col min="3084" max="3084" width="27.140625" style="1" customWidth="1"/>
    <col min="3085" max="3085" width="21.5703125" style="1" customWidth="1"/>
    <col min="3086" max="3086" width="19.28515625" style="1" customWidth="1"/>
    <col min="3087" max="3087" width="19.7109375" style="1" customWidth="1"/>
    <col min="3088" max="3328" width="9.140625" style="1"/>
    <col min="3329" max="3329" width="32.5703125" style="1" customWidth="1"/>
    <col min="3330" max="3330" width="32" style="1" customWidth="1"/>
    <col min="3331" max="3331" width="20.42578125" style="1" customWidth="1"/>
    <col min="3332" max="3332" width="19.42578125" style="1" customWidth="1"/>
    <col min="3333" max="3333" width="13.5703125" style="1" customWidth="1"/>
    <col min="3334" max="3334" width="27.7109375" style="1" customWidth="1"/>
    <col min="3335" max="3335" width="0" style="1" hidden="1" customWidth="1"/>
    <col min="3336" max="3336" width="8.7109375" style="1" customWidth="1"/>
    <col min="3337" max="3337" width="15.140625" style="1" customWidth="1"/>
    <col min="3338" max="3338" width="18" style="1" customWidth="1"/>
    <col min="3339" max="3339" width="17.28515625" style="1" customWidth="1"/>
    <col min="3340" max="3340" width="27.140625" style="1" customWidth="1"/>
    <col min="3341" max="3341" width="21.5703125" style="1" customWidth="1"/>
    <col min="3342" max="3342" width="19.28515625" style="1" customWidth="1"/>
    <col min="3343" max="3343" width="19.7109375" style="1" customWidth="1"/>
    <col min="3344" max="3584" width="9.140625" style="1"/>
    <col min="3585" max="3585" width="32.5703125" style="1" customWidth="1"/>
    <col min="3586" max="3586" width="32" style="1" customWidth="1"/>
    <col min="3587" max="3587" width="20.42578125" style="1" customWidth="1"/>
    <col min="3588" max="3588" width="19.42578125" style="1" customWidth="1"/>
    <col min="3589" max="3589" width="13.5703125" style="1" customWidth="1"/>
    <col min="3590" max="3590" width="27.7109375" style="1" customWidth="1"/>
    <col min="3591" max="3591" width="0" style="1" hidden="1" customWidth="1"/>
    <col min="3592" max="3592" width="8.7109375" style="1" customWidth="1"/>
    <col min="3593" max="3593" width="15.140625" style="1" customWidth="1"/>
    <col min="3594" max="3594" width="18" style="1" customWidth="1"/>
    <col min="3595" max="3595" width="17.28515625" style="1" customWidth="1"/>
    <col min="3596" max="3596" width="27.140625" style="1" customWidth="1"/>
    <col min="3597" max="3597" width="21.5703125" style="1" customWidth="1"/>
    <col min="3598" max="3598" width="19.28515625" style="1" customWidth="1"/>
    <col min="3599" max="3599" width="19.7109375" style="1" customWidth="1"/>
    <col min="3600" max="3840" width="9.140625" style="1"/>
    <col min="3841" max="3841" width="32.5703125" style="1" customWidth="1"/>
    <col min="3842" max="3842" width="32" style="1" customWidth="1"/>
    <col min="3843" max="3843" width="20.42578125" style="1" customWidth="1"/>
    <col min="3844" max="3844" width="19.42578125" style="1" customWidth="1"/>
    <col min="3845" max="3845" width="13.5703125" style="1" customWidth="1"/>
    <col min="3846" max="3846" width="27.7109375" style="1" customWidth="1"/>
    <col min="3847" max="3847" width="0" style="1" hidden="1" customWidth="1"/>
    <col min="3848" max="3848" width="8.7109375" style="1" customWidth="1"/>
    <col min="3849" max="3849" width="15.140625" style="1" customWidth="1"/>
    <col min="3850" max="3850" width="18" style="1" customWidth="1"/>
    <col min="3851" max="3851" width="17.28515625" style="1" customWidth="1"/>
    <col min="3852" max="3852" width="27.140625" style="1" customWidth="1"/>
    <col min="3853" max="3853" width="21.5703125" style="1" customWidth="1"/>
    <col min="3854" max="3854" width="19.28515625" style="1" customWidth="1"/>
    <col min="3855" max="3855" width="19.7109375" style="1" customWidth="1"/>
    <col min="3856" max="4096" width="9.140625" style="1"/>
    <col min="4097" max="4097" width="32.5703125" style="1" customWidth="1"/>
    <col min="4098" max="4098" width="32" style="1" customWidth="1"/>
    <col min="4099" max="4099" width="20.42578125" style="1" customWidth="1"/>
    <col min="4100" max="4100" width="19.42578125" style="1" customWidth="1"/>
    <col min="4101" max="4101" width="13.5703125" style="1" customWidth="1"/>
    <col min="4102" max="4102" width="27.7109375" style="1" customWidth="1"/>
    <col min="4103" max="4103" width="0" style="1" hidden="1" customWidth="1"/>
    <col min="4104" max="4104" width="8.7109375" style="1" customWidth="1"/>
    <col min="4105" max="4105" width="15.140625" style="1" customWidth="1"/>
    <col min="4106" max="4106" width="18" style="1" customWidth="1"/>
    <col min="4107" max="4107" width="17.28515625" style="1" customWidth="1"/>
    <col min="4108" max="4108" width="27.140625" style="1" customWidth="1"/>
    <col min="4109" max="4109" width="21.5703125" style="1" customWidth="1"/>
    <col min="4110" max="4110" width="19.28515625" style="1" customWidth="1"/>
    <col min="4111" max="4111" width="19.7109375" style="1" customWidth="1"/>
    <col min="4112" max="4352" width="9.140625" style="1"/>
    <col min="4353" max="4353" width="32.5703125" style="1" customWidth="1"/>
    <col min="4354" max="4354" width="32" style="1" customWidth="1"/>
    <col min="4355" max="4355" width="20.42578125" style="1" customWidth="1"/>
    <col min="4356" max="4356" width="19.42578125" style="1" customWidth="1"/>
    <col min="4357" max="4357" width="13.5703125" style="1" customWidth="1"/>
    <col min="4358" max="4358" width="27.7109375" style="1" customWidth="1"/>
    <col min="4359" max="4359" width="0" style="1" hidden="1" customWidth="1"/>
    <col min="4360" max="4360" width="8.7109375" style="1" customWidth="1"/>
    <col min="4361" max="4361" width="15.140625" style="1" customWidth="1"/>
    <col min="4362" max="4362" width="18" style="1" customWidth="1"/>
    <col min="4363" max="4363" width="17.28515625" style="1" customWidth="1"/>
    <col min="4364" max="4364" width="27.140625" style="1" customWidth="1"/>
    <col min="4365" max="4365" width="21.5703125" style="1" customWidth="1"/>
    <col min="4366" max="4366" width="19.28515625" style="1" customWidth="1"/>
    <col min="4367" max="4367" width="19.7109375" style="1" customWidth="1"/>
    <col min="4368" max="4608" width="9.140625" style="1"/>
    <col min="4609" max="4609" width="32.5703125" style="1" customWidth="1"/>
    <col min="4610" max="4610" width="32" style="1" customWidth="1"/>
    <col min="4611" max="4611" width="20.42578125" style="1" customWidth="1"/>
    <col min="4612" max="4612" width="19.42578125" style="1" customWidth="1"/>
    <col min="4613" max="4613" width="13.5703125" style="1" customWidth="1"/>
    <col min="4614" max="4614" width="27.7109375" style="1" customWidth="1"/>
    <col min="4615" max="4615" width="0" style="1" hidden="1" customWidth="1"/>
    <col min="4616" max="4616" width="8.7109375" style="1" customWidth="1"/>
    <col min="4617" max="4617" width="15.140625" style="1" customWidth="1"/>
    <col min="4618" max="4618" width="18" style="1" customWidth="1"/>
    <col min="4619" max="4619" width="17.28515625" style="1" customWidth="1"/>
    <col min="4620" max="4620" width="27.140625" style="1" customWidth="1"/>
    <col min="4621" max="4621" width="21.5703125" style="1" customWidth="1"/>
    <col min="4622" max="4622" width="19.28515625" style="1" customWidth="1"/>
    <col min="4623" max="4623" width="19.7109375" style="1" customWidth="1"/>
    <col min="4624" max="4864" width="9.140625" style="1"/>
    <col min="4865" max="4865" width="32.5703125" style="1" customWidth="1"/>
    <col min="4866" max="4866" width="32" style="1" customWidth="1"/>
    <col min="4867" max="4867" width="20.42578125" style="1" customWidth="1"/>
    <col min="4868" max="4868" width="19.42578125" style="1" customWidth="1"/>
    <col min="4869" max="4869" width="13.5703125" style="1" customWidth="1"/>
    <col min="4870" max="4870" width="27.7109375" style="1" customWidth="1"/>
    <col min="4871" max="4871" width="0" style="1" hidden="1" customWidth="1"/>
    <col min="4872" max="4872" width="8.7109375" style="1" customWidth="1"/>
    <col min="4873" max="4873" width="15.140625" style="1" customWidth="1"/>
    <col min="4874" max="4874" width="18" style="1" customWidth="1"/>
    <col min="4875" max="4875" width="17.28515625" style="1" customWidth="1"/>
    <col min="4876" max="4876" width="27.140625" style="1" customWidth="1"/>
    <col min="4877" max="4877" width="21.5703125" style="1" customWidth="1"/>
    <col min="4878" max="4878" width="19.28515625" style="1" customWidth="1"/>
    <col min="4879" max="4879" width="19.7109375" style="1" customWidth="1"/>
    <col min="4880" max="5120" width="9.140625" style="1"/>
    <col min="5121" max="5121" width="32.5703125" style="1" customWidth="1"/>
    <col min="5122" max="5122" width="32" style="1" customWidth="1"/>
    <col min="5123" max="5123" width="20.42578125" style="1" customWidth="1"/>
    <col min="5124" max="5124" width="19.42578125" style="1" customWidth="1"/>
    <col min="5125" max="5125" width="13.5703125" style="1" customWidth="1"/>
    <col min="5126" max="5126" width="27.7109375" style="1" customWidth="1"/>
    <col min="5127" max="5127" width="0" style="1" hidden="1" customWidth="1"/>
    <col min="5128" max="5128" width="8.7109375" style="1" customWidth="1"/>
    <col min="5129" max="5129" width="15.140625" style="1" customWidth="1"/>
    <col min="5130" max="5130" width="18" style="1" customWidth="1"/>
    <col min="5131" max="5131" width="17.28515625" style="1" customWidth="1"/>
    <col min="5132" max="5132" width="27.140625" style="1" customWidth="1"/>
    <col min="5133" max="5133" width="21.5703125" style="1" customWidth="1"/>
    <col min="5134" max="5134" width="19.28515625" style="1" customWidth="1"/>
    <col min="5135" max="5135" width="19.7109375" style="1" customWidth="1"/>
    <col min="5136" max="5376" width="9.140625" style="1"/>
    <col min="5377" max="5377" width="32.5703125" style="1" customWidth="1"/>
    <col min="5378" max="5378" width="32" style="1" customWidth="1"/>
    <col min="5379" max="5379" width="20.42578125" style="1" customWidth="1"/>
    <col min="5380" max="5380" width="19.42578125" style="1" customWidth="1"/>
    <col min="5381" max="5381" width="13.5703125" style="1" customWidth="1"/>
    <col min="5382" max="5382" width="27.7109375" style="1" customWidth="1"/>
    <col min="5383" max="5383" width="0" style="1" hidden="1" customWidth="1"/>
    <col min="5384" max="5384" width="8.7109375" style="1" customWidth="1"/>
    <col min="5385" max="5385" width="15.140625" style="1" customWidth="1"/>
    <col min="5386" max="5386" width="18" style="1" customWidth="1"/>
    <col min="5387" max="5387" width="17.28515625" style="1" customWidth="1"/>
    <col min="5388" max="5388" width="27.140625" style="1" customWidth="1"/>
    <col min="5389" max="5389" width="21.5703125" style="1" customWidth="1"/>
    <col min="5390" max="5390" width="19.28515625" style="1" customWidth="1"/>
    <col min="5391" max="5391" width="19.7109375" style="1" customWidth="1"/>
    <col min="5392" max="5632" width="9.140625" style="1"/>
    <col min="5633" max="5633" width="32.5703125" style="1" customWidth="1"/>
    <col min="5634" max="5634" width="32" style="1" customWidth="1"/>
    <col min="5635" max="5635" width="20.42578125" style="1" customWidth="1"/>
    <col min="5636" max="5636" width="19.42578125" style="1" customWidth="1"/>
    <col min="5637" max="5637" width="13.5703125" style="1" customWidth="1"/>
    <col min="5638" max="5638" width="27.7109375" style="1" customWidth="1"/>
    <col min="5639" max="5639" width="0" style="1" hidden="1" customWidth="1"/>
    <col min="5640" max="5640" width="8.7109375" style="1" customWidth="1"/>
    <col min="5641" max="5641" width="15.140625" style="1" customWidth="1"/>
    <col min="5642" max="5642" width="18" style="1" customWidth="1"/>
    <col min="5643" max="5643" width="17.28515625" style="1" customWidth="1"/>
    <col min="5644" max="5644" width="27.140625" style="1" customWidth="1"/>
    <col min="5645" max="5645" width="21.5703125" style="1" customWidth="1"/>
    <col min="5646" max="5646" width="19.28515625" style="1" customWidth="1"/>
    <col min="5647" max="5647" width="19.7109375" style="1" customWidth="1"/>
    <col min="5648" max="5888" width="9.140625" style="1"/>
    <col min="5889" max="5889" width="32.5703125" style="1" customWidth="1"/>
    <col min="5890" max="5890" width="32" style="1" customWidth="1"/>
    <col min="5891" max="5891" width="20.42578125" style="1" customWidth="1"/>
    <col min="5892" max="5892" width="19.42578125" style="1" customWidth="1"/>
    <col min="5893" max="5893" width="13.5703125" style="1" customWidth="1"/>
    <col min="5894" max="5894" width="27.7109375" style="1" customWidth="1"/>
    <col min="5895" max="5895" width="0" style="1" hidden="1" customWidth="1"/>
    <col min="5896" max="5896" width="8.7109375" style="1" customWidth="1"/>
    <col min="5897" max="5897" width="15.140625" style="1" customWidth="1"/>
    <col min="5898" max="5898" width="18" style="1" customWidth="1"/>
    <col min="5899" max="5899" width="17.28515625" style="1" customWidth="1"/>
    <col min="5900" max="5900" width="27.140625" style="1" customWidth="1"/>
    <col min="5901" max="5901" width="21.5703125" style="1" customWidth="1"/>
    <col min="5902" max="5902" width="19.28515625" style="1" customWidth="1"/>
    <col min="5903" max="5903" width="19.7109375" style="1" customWidth="1"/>
    <col min="5904" max="6144" width="9.140625" style="1"/>
    <col min="6145" max="6145" width="32.5703125" style="1" customWidth="1"/>
    <col min="6146" max="6146" width="32" style="1" customWidth="1"/>
    <col min="6147" max="6147" width="20.42578125" style="1" customWidth="1"/>
    <col min="6148" max="6148" width="19.42578125" style="1" customWidth="1"/>
    <col min="6149" max="6149" width="13.5703125" style="1" customWidth="1"/>
    <col min="6150" max="6150" width="27.7109375" style="1" customWidth="1"/>
    <col min="6151" max="6151" width="0" style="1" hidden="1" customWidth="1"/>
    <col min="6152" max="6152" width="8.7109375" style="1" customWidth="1"/>
    <col min="6153" max="6153" width="15.140625" style="1" customWidth="1"/>
    <col min="6154" max="6154" width="18" style="1" customWidth="1"/>
    <col min="6155" max="6155" width="17.28515625" style="1" customWidth="1"/>
    <col min="6156" max="6156" width="27.140625" style="1" customWidth="1"/>
    <col min="6157" max="6157" width="21.5703125" style="1" customWidth="1"/>
    <col min="6158" max="6158" width="19.28515625" style="1" customWidth="1"/>
    <col min="6159" max="6159" width="19.7109375" style="1" customWidth="1"/>
    <col min="6160" max="6400" width="9.140625" style="1"/>
    <col min="6401" max="6401" width="32.5703125" style="1" customWidth="1"/>
    <col min="6402" max="6402" width="32" style="1" customWidth="1"/>
    <col min="6403" max="6403" width="20.42578125" style="1" customWidth="1"/>
    <col min="6404" max="6404" width="19.42578125" style="1" customWidth="1"/>
    <col min="6405" max="6405" width="13.5703125" style="1" customWidth="1"/>
    <col min="6406" max="6406" width="27.7109375" style="1" customWidth="1"/>
    <col min="6407" max="6407" width="0" style="1" hidden="1" customWidth="1"/>
    <col min="6408" max="6408" width="8.7109375" style="1" customWidth="1"/>
    <col min="6409" max="6409" width="15.140625" style="1" customWidth="1"/>
    <col min="6410" max="6410" width="18" style="1" customWidth="1"/>
    <col min="6411" max="6411" width="17.28515625" style="1" customWidth="1"/>
    <col min="6412" max="6412" width="27.140625" style="1" customWidth="1"/>
    <col min="6413" max="6413" width="21.5703125" style="1" customWidth="1"/>
    <col min="6414" max="6414" width="19.28515625" style="1" customWidth="1"/>
    <col min="6415" max="6415" width="19.7109375" style="1" customWidth="1"/>
    <col min="6416" max="6656" width="9.140625" style="1"/>
    <col min="6657" max="6657" width="32.5703125" style="1" customWidth="1"/>
    <col min="6658" max="6658" width="32" style="1" customWidth="1"/>
    <col min="6659" max="6659" width="20.42578125" style="1" customWidth="1"/>
    <col min="6660" max="6660" width="19.42578125" style="1" customWidth="1"/>
    <col min="6661" max="6661" width="13.5703125" style="1" customWidth="1"/>
    <col min="6662" max="6662" width="27.7109375" style="1" customWidth="1"/>
    <col min="6663" max="6663" width="0" style="1" hidden="1" customWidth="1"/>
    <col min="6664" max="6664" width="8.7109375" style="1" customWidth="1"/>
    <col min="6665" max="6665" width="15.140625" style="1" customWidth="1"/>
    <col min="6666" max="6666" width="18" style="1" customWidth="1"/>
    <col min="6667" max="6667" width="17.28515625" style="1" customWidth="1"/>
    <col min="6668" max="6668" width="27.140625" style="1" customWidth="1"/>
    <col min="6669" max="6669" width="21.5703125" style="1" customWidth="1"/>
    <col min="6670" max="6670" width="19.28515625" style="1" customWidth="1"/>
    <col min="6671" max="6671" width="19.7109375" style="1" customWidth="1"/>
    <col min="6672" max="6912" width="9.140625" style="1"/>
    <col min="6913" max="6913" width="32.5703125" style="1" customWidth="1"/>
    <col min="6914" max="6914" width="32" style="1" customWidth="1"/>
    <col min="6915" max="6915" width="20.42578125" style="1" customWidth="1"/>
    <col min="6916" max="6916" width="19.42578125" style="1" customWidth="1"/>
    <col min="6917" max="6917" width="13.5703125" style="1" customWidth="1"/>
    <col min="6918" max="6918" width="27.7109375" style="1" customWidth="1"/>
    <col min="6919" max="6919" width="0" style="1" hidden="1" customWidth="1"/>
    <col min="6920" max="6920" width="8.7109375" style="1" customWidth="1"/>
    <col min="6921" max="6921" width="15.140625" style="1" customWidth="1"/>
    <col min="6922" max="6922" width="18" style="1" customWidth="1"/>
    <col min="6923" max="6923" width="17.28515625" style="1" customWidth="1"/>
    <col min="6924" max="6924" width="27.140625" style="1" customWidth="1"/>
    <col min="6925" max="6925" width="21.5703125" style="1" customWidth="1"/>
    <col min="6926" max="6926" width="19.28515625" style="1" customWidth="1"/>
    <col min="6927" max="6927" width="19.7109375" style="1" customWidth="1"/>
    <col min="6928" max="7168" width="9.140625" style="1"/>
    <col min="7169" max="7169" width="32.5703125" style="1" customWidth="1"/>
    <col min="7170" max="7170" width="32" style="1" customWidth="1"/>
    <col min="7171" max="7171" width="20.42578125" style="1" customWidth="1"/>
    <col min="7172" max="7172" width="19.42578125" style="1" customWidth="1"/>
    <col min="7173" max="7173" width="13.5703125" style="1" customWidth="1"/>
    <col min="7174" max="7174" width="27.7109375" style="1" customWidth="1"/>
    <col min="7175" max="7175" width="0" style="1" hidden="1" customWidth="1"/>
    <col min="7176" max="7176" width="8.7109375" style="1" customWidth="1"/>
    <col min="7177" max="7177" width="15.140625" style="1" customWidth="1"/>
    <col min="7178" max="7178" width="18" style="1" customWidth="1"/>
    <col min="7179" max="7179" width="17.28515625" style="1" customWidth="1"/>
    <col min="7180" max="7180" width="27.140625" style="1" customWidth="1"/>
    <col min="7181" max="7181" width="21.5703125" style="1" customWidth="1"/>
    <col min="7182" max="7182" width="19.28515625" style="1" customWidth="1"/>
    <col min="7183" max="7183" width="19.7109375" style="1" customWidth="1"/>
    <col min="7184" max="7424" width="9.140625" style="1"/>
    <col min="7425" max="7425" width="32.5703125" style="1" customWidth="1"/>
    <col min="7426" max="7426" width="32" style="1" customWidth="1"/>
    <col min="7427" max="7427" width="20.42578125" style="1" customWidth="1"/>
    <col min="7428" max="7428" width="19.42578125" style="1" customWidth="1"/>
    <col min="7429" max="7429" width="13.5703125" style="1" customWidth="1"/>
    <col min="7430" max="7430" width="27.7109375" style="1" customWidth="1"/>
    <col min="7431" max="7431" width="0" style="1" hidden="1" customWidth="1"/>
    <col min="7432" max="7432" width="8.7109375" style="1" customWidth="1"/>
    <col min="7433" max="7433" width="15.140625" style="1" customWidth="1"/>
    <col min="7434" max="7434" width="18" style="1" customWidth="1"/>
    <col min="7435" max="7435" width="17.28515625" style="1" customWidth="1"/>
    <col min="7436" max="7436" width="27.140625" style="1" customWidth="1"/>
    <col min="7437" max="7437" width="21.5703125" style="1" customWidth="1"/>
    <col min="7438" max="7438" width="19.28515625" style="1" customWidth="1"/>
    <col min="7439" max="7439" width="19.7109375" style="1" customWidth="1"/>
    <col min="7440" max="7680" width="9.140625" style="1"/>
    <col min="7681" max="7681" width="32.5703125" style="1" customWidth="1"/>
    <col min="7682" max="7682" width="32" style="1" customWidth="1"/>
    <col min="7683" max="7683" width="20.42578125" style="1" customWidth="1"/>
    <col min="7684" max="7684" width="19.42578125" style="1" customWidth="1"/>
    <col min="7685" max="7685" width="13.5703125" style="1" customWidth="1"/>
    <col min="7686" max="7686" width="27.7109375" style="1" customWidth="1"/>
    <col min="7687" max="7687" width="0" style="1" hidden="1" customWidth="1"/>
    <col min="7688" max="7688" width="8.7109375" style="1" customWidth="1"/>
    <col min="7689" max="7689" width="15.140625" style="1" customWidth="1"/>
    <col min="7690" max="7690" width="18" style="1" customWidth="1"/>
    <col min="7691" max="7691" width="17.28515625" style="1" customWidth="1"/>
    <col min="7692" max="7692" width="27.140625" style="1" customWidth="1"/>
    <col min="7693" max="7693" width="21.5703125" style="1" customWidth="1"/>
    <col min="7694" max="7694" width="19.28515625" style="1" customWidth="1"/>
    <col min="7695" max="7695" width="19.7109375" style="1" customWidth="1"/>
    <col min="7696" max="7936" width="9.140625" style="1"/>
    <col min="7937" max="7937" width="32.5703125" style="1" customWidth="1"/>
    <col min="7938" max="7938" width="32" style="1" customWidth="1"/>
    <col min="7939" max="7939" width="20.42578125" style="1" customWidth="1"/>
    <col min="7940" max="7940" width="19.42578125" style="1" customWidth="1"/>
    <col min="7941" max="7941" width="13.5703125" style="1" customWidth="1"/>
    <col min="7942" max="7942" width="27.7109375" style="1" customWidth="1"/>
    <col min="7943" max="7943" width="0" style="1" hidden="1" customWidth="1"/>
    <col min="7944" max="7944" width="8.7109375" style="1" customWidth="1"/>
    <col min="7945" max="7945" width="15.140625" style="1" customWidth="1"/>
    <col min="7946" max="7946" width="18" style="1" customWidth="1"/>
    <col min="7947" max="7947" width="17.28515625" style="1" customWidth="1"/>
    <col min="7948" max="7948" width="27.140625" style="1" customWidth="1"/>
    <col min="7949" max="7949" width="21.5703125" style="1" customWidth="1"/>
    <col min="7950" max="7950" width="19.28515625" style="1" customWidth="1"/>
    <col min="7951" max="7951" width="19.7109375" style="1" customWidth="1"/>
    <col min="7952" max="8192" width="9.140625" style="1"/>
    <col min="8193" max="8193" width="32.5703125" style="1" customWidth="1"/>
    <col min="8194" max="8194" width="32" style="1" customWidth="1"/>
    <col min="8195" max="8195" width="20.42578125" style="1" customWidth="1"/>
    <col min="8196" max="8196" width="19.42578125" style="1" customWidth="1"/>
    <col min="8197" max="8197" width="13.5703125" style="1" customWidth="1"/>
    <col min="8198" max="8198" width="27.7109375" style="1" customWidth="1"/>
    <col min="8199" max="8199" width="0" style="1" hidden="1" customWidth="1"/>
    <col min="8200" max="8200" width="8.7109375" style="1" customWidth="1"/>
    <col min="8201" max="8201" width="15.140625" style="1" customWidth="1"/>
    <col min="8202" max="8202" width="18" style="1" customWidth="1"/>
    <col min="8203" max="8203" width="17.28515625" style="1" customWidth="1"/>
    <col min="8204" max="8204" width="27.140625" style="1" customWidth="1"/>
    <col min="8205" max="8205" width="21.5703125" style="1" customWidth="1"/>
    <col min="8206" max="8206" width="19.28515625" style="1" customWidth="1"/>
    <col min="8207" max="8207" width="19.7109375" style="1" customWidth="1"/>
    <col min="8208" max="8448" width="9.140625" style="1"/>
    <col min="8449" max="8449" width="32.5703125" style="1" customWidth="1"/>
    <col min="8450" max="8450" width="32" style="1" customWidth="1"/>
    <col min="8451" max="8451" width="20.42578125" style="1" customWidth="1"/>
    <col min="8452" max="8452" width="19.42578125" style="1" customWidth="1"/>
    <col min="8453" max="8453" width="13.5703125" style="1" customWidth="1"/>
    <col min="8454" max="8454" width="27.7109375" style="1" customWidth="1"/>
    <col min="8455" max="8455" width="0" style="1" hidden="1" customWidth="1"/>
    <col min="8456" max="8456" width="8.7109375" style="1" customWidth="1"/>
    <col min="8457" max="8457" width="15.140625" style="1" customWidth="1"/>
    <col min="8458" max="8458" width="18" style="1" customWidth="1"/>
    <col min="8459" max="8459" width="17.28515625" style="1" customWidth="1"/>
    <col min="8460" max="8460" width="27.140625" style="1" customWidth="1"/>
    <col min="8461" max="8461" width="21.5703125" style="1" customWidth="1"/>
    <col min="8462" max="8462" width="19.28515625" style="1" customWidth="1"/>
    <col min="8463" max="8463" width="19.7109375" style="1" customWidth="1"/>
    <col min="8464" max="8704" width="9.140625" style="1"/>
    <col min="8705" max="8705" width="32.5703125" style="1" customWidth="1"/>
    <col min="8706" max="8706" width="32" style="1" customWidth="1"/>
    <col min="8707" max="8707" width="20.42578125" style="1" customWidth="1"/>
    <col min="8708" max="8708" width="19.42578125" style="1" customWidth="1"/>
    <col min="8709" max="8709" width="13.5703125" style="1" customWidth="1"/>
    <col min="8710" max="8710" width="27.7109375" style="1" customWidth="1"/>
    <col min="8711" max="8711" width="0" style="1" hidden="1" customWidth="1"/>
    <col min="8712" max="8712" width="8.7109375" style="1" customWidth="1"/>
    <col min="8713" max="8713" width="15.140625" style="1" customWidth="1"/>
    <col min="8714" max="8714" width="18" style="1" customWidth="1"/>
    <col min="8715" max="8715" width="17.28515625" style="1" customWidth="1"/>
    <col min="8716" max="8716" width="27.140625" style="1" customWidth="1"/>
    <col min="8717" max="8717" width="21.5703125" style="1" customWidth="1"/>
    <col min="8718" max="8718" width="19.28515625" style="1" customWidth="1"/>
    <col min="8719" max="8719" width="19.7109375" style="1" customWidth="1"/>
    <col min="8720" max="8960" width="9.140625" style="1"/>
    <col min="8961" max="8961" width="32.5703125" style="1" customWidth="1"/>
    <col min="8962" max="8962" width="32" style="1" customWidth="1"/>
    <col min="8963" max="8963" width="20.42578125" style="1" customWidth="1"/>
    <col min="8964" max="8964" width="19.42578125" style="1" customWidth="1"/>
    <col min="8965" max="8965" width="13.5703125" style="1" customWidth="1"/>
    <col min="8966" max="8966" width="27.7109375" style="1" customWidth="1"/>
    <col min="8967" max="8967" width="0" style="1" hidden="1" customWidth="1"/>
    <col min="8968" max="8968" width="8.7109375" style="1" customWidth="1"/>
    <col min="8969" max="8969" width="15.140625" style="1" customWidth="1"/>
    <col min="8970" max="8970" width="18" style="1" customWidth="1"/>
    <col min="8971" max="8971" width="17.28515625" style="1" customWidth="1"/>
    <col min="8972" max="8972" width="27.140625" style="1" customWidth="1"/>
    <col min="8973" max="8973" width="21.5703125" style="1" customWidth="1"/>
    <col min="8974" max="8974" width="19.28515625" style="1" customWidth="1"/>
    <col min="8975" max="8975" width="19.7109375" style="1" customWidth="1"/>
    <col min="8976" max="9216" width="9.140625" style="1"/>
    <col min="9217" max="9217" width="32.5703125" style="1" customWidth="1"/>
    <col min="9218" max="9218" width="32" style="1" customWidth="1"/>
    <col min="9219" max="9219" width="20.42578125" style="1" customWidth="1"/>
    <col min="9220" max="9220" width="19.42578125" style="1" customWidth="1"/>
    <col min="9221" max="9221" width="13.5703125" style="1" customWidth="1"/>
    <col min="9222" max="9222" width="27.7109375" style="1" customWidth="1"/>
    <col min="9223" max="9223" width="0" style="1" hidden="1" customWidth="1"/>
    <col min="9224" max="9224" width="8.7109375" style="1" customWidth="1"/>
    <col min="9225" max="9225" width="15.140625" style="1" customWidth="1"/>
    <col min="9226" max="9226" width="18" style="1" customWidth="1"/>
    <col min="9227" max="9227" width="17.28515625" style="1" customWidth="1"/>
    <col min="9228" max="9228" width="27.140625" style="1" customWidth="1"/>
    <col min="9229" max="9229" width="21.5703125" style="1" customWidth="1"/>
    <col min="9230" max="9230" width="19.28515625" style="1" customWidth="1"/>
    <col min="9231" max="9231" width="19.7109375" style="1" customWidth="1"/>
    <col min="9232" max="9472" width="9.140625" style="1"/>
    <col min="9473" max="9473" width="32.5703125" style="1" customWidth="1"/>
    <col min="9474" max="9474" width="32" style="1" customWidth="1"/>
    <col min="9475" max="9475" width="20.42578125" style="1" customWidth="1"/>
    <col min="9476" max="9476" width="19.42578125" style="1" customWidth="1"/>
    <col min="9477" max="9477" width="13.5703125" style="1" customWidth="1"/>
    <col min="9478" max="9478" width="27.7109375" style="1" customWidth="1"/>
    <col min="9479" max="9479" width="0" style="1" hidden="1" customWidth="1"/>
    <col min="9480" max="9480" width="8.7109375" style="1" customWidth="1"/>
    <col min="9481" max="9481" width="15.140625" style="1" customWidth="1"/>
    <col min="9482" max="9482" width="18" style="1" customWidth="1"/>
    <col min="9483" max="9483" width="17.28515625" style="1" customWidth="1"/>
    <col min="9484" max="9484" width="27.140625" style="1" customWidth="1"/>
    <col min="9485" max="9485" width="21.5703125" style="1" customWidth="1"/>
    <col min="9486" max="9486" width="19.28515625" style="1" customWidth="1"/>
    <col min="9487" max="9487" width="19.7109375" style="1" customWidth="1"/>
    <col min="9488" max="9728" width="9.140625" style="1"/>
    <col min="9729" max="9729" width="32.5703125" style="1" customWidth="1"/>
    <col min="9730" max="9730" width="32" style="1" customWidth="1"/>
    <col min="9731" max="9731" width="20.42578125" style="1" customWidth="1"/>
    <col min="9732" max="9732" width="19.42578125" style="1" customWidth="1"/>
    <col min="9733" max="9733" width="13.5703125" style="1" customWidth="1"/>
    <col min="9734" max="9734" width="27.7109375" style="1" customWidth="1"/>
    <col min="9735" max="9735" width="0" style="1" hidden="1" customWidth="1"/>
    <col min="9736" max="9736" width="8.7109375" style="1" customWidth="1"/>
    <col min="9737" max="9737" width="15.140625" style="1" customWidth="1"/>
    <col min="9738" max="9738" width="18" style="1" customWidth="1"/>
    <col min="9739" max="9739" width="17.28515625" style="1" customWidth="1"/>
    <col min="9740" max="9740" width="27.140625" style="1" customWidth="1"/>
    <col min="9741" max="9741" width="21.5703125" style="1" customWidth="1"/>
    <col min="9742" max="9742" width="19.28515625" style="1" customWidth="1"/>
    <col min="9743" max="9743" width="19.7109375" style="1" customWidth="1"/>
    <col min="9744" max="9984" width="9.140625" style="1"/>
    <col min="9985" max="9985" width="32.5703125" style="1" customWidth="1"/>
    <col min="9986" max="9986" width="32" style="1" customWidth="1"/>
    <col min="9987" max="9987" width="20.42578125" style="1" customWidth="1"/>
    <col min="9988" max="9988" width="19.42578125" style="1" customWidth="1"/>
    <col min="9989" max="9989" width="13.5703125" style="1" customWidth="1"/>
    <col min="9990" max="9990" width="27.7109375" style="1" customWidth="1"/>
    <col min="9991" max="9991" width="0" style="1" hidden="1" customWidth="1"/>
    <col min="9992" max="9992" width="8.7109375" style="1" customWidth="1"/>
    <col min="9993" max="9993" width="15.140625" style="1" customWidth="1"/>
    <col min="9994" max="9994" width="18" style="1" customWidth="1"/>
    <col min="9995" max="9995" width="17.28515625" style="1" customWidth="1"/>
    <col min="9996" max="9996" width="27.140625" style="1" customWidth="1"/>
    <col min="9997" max="9997" width="21.5703125" style="1" customWidth="1"/>
    <col min="9998" max="9998" width="19.28515625" style="1" customWidth="1"/>
    <col min="9999" max="9999" width="19.7109375" style="1" customWidth="1"/>
    <col min="10000" max="10240" width="9.140625" style="1"/>
    <col min="10241" max="10241" width="32.5703125" style="1" customWidth="1"/>
    <col min="10242" max="10242" width="32" style="1" customWidth="1"/>
    <col min="10243" max="10243" width="20.42578125" style="1" customWidth="1"/>
    <col min="10244" max="10244" width="19.42578125" style="1" customWidth="1"/>
    <col min="10245" max="10245" width="13.5703125" style="1" customWidth="1"/>
    <col min="10246" max="10246" width="27.7109375" style="1" customWidth="1"/>
    <col min="10247" max="10247" width="0" style="1" hidden="1" customWidth="1"/>
    <col min="10248" max="10248" width="8.7109375" style="1" customWidth="1"/>
    <col min="10249" max="10249" width="15.140625" style="1" customWidth="1"/>
    <col min="10250" max="10250" width="18" style="1" customWidth="1"/>
    <col min="10251" max="10251" width="17.28515625" style="1" customWidth="1"/>
    <col min="10252" max="10252" width="27.140625" style="1" customWidth="1"/>
    <col min="10253" max="10253" width="21.5703125" style="1" customWidth="1"/>
    <col min="10254" max="10254" width="19.28515625" style="1" customWidth="1"/>
    <col min="10255" max="10255" width="19.7109375" style="1" customWidth="1"/>
    <col min="10256" max="10496" width="9.140625" style="1"/>
    <col min="10497" max="10497" width="32.5703125" style="1" customWidth="1"/>
    <col min="10498" max="10498" width="32" style="1" customWidth="1"/>
    <col min="10499" max="10499" width="20.42578125" style="1" customWidth="1"/>
    <col min="10500" max="10500" width="19.42578125" style="1" customWidth="1"/>
    <col min="10501" max="10501" width="13.5703125" style="1" customWidth="1"/>
    <col min="10502" max="10502" width="27.7109375" style="1" customWidth="1"/>
    <col min="10503" max="10503" width="0" style="1" hidden="1" customWidth="1"/>
    <col min="10504" max="10504" width="8.7109375" style="1" customWidth="1"/>
    <col min="10505" max="10505" width="15.140625" style="1" customWidth="1"/>
    <col min="10506" max="10506" width="18" style="1" customWidth="1"/>
    <col min="10507" max="10507" width="17.28515625" style="1" customWidth="1"/>
    <col min="10508" max="10508" width="27.140625" style="1" customWidth="1"/>
    <col min="10509" max="10509" width="21.5703125" style="1" customWidth="1"/>
    <col min="10510" max="10510" width="19.28515625" style="1" customWidth="1"/>
    <col min="10511" max="10511" width="19.7109375" style="1" customWidth="1"/>
    <col min="10512" max="10752" width="9.140625" style="1"/>
    <col min="10753" max="10753" width="32.5703125" style="1" customWidth="1"/>
    <col min="10754" max="10754" width="32" style="1" customWidth="1"/>
    <col min="10755" max="10755" width="20.42578125" style="1" customWidth="1"/>
    <col min="10756" max="10756" width="19.42578125" style="1" customWidth="1"/>
    <col min="10757" max="10757" width="13.5703125" style="1" customWidth="1"/>
    <col min="10758" max="10758" width="27.7109375" style="1" customWidth="1"/>
    <col min="10759" max="10759" width="0" style="1" hidden="1" customWidth="1"/>
    <col min="10760" max="10760" width="8.7109375" style="1" customWidth="1"/>
    <col min="10761" max="10761" width="15.140625" style="1" customWidth="1"/>
    <col min="10762" max="10762" width="18" style="1" customWidth="1"/>
    <col min="10763" max="10763" width="17.28515625" style="1" customWidth="1"/>
    <col min="10764" max="10764" width="27.140625" style="1" customWidth="1"/>
    <col min="10765" max="10765" width="21.5703125" style="1" customWidth="1"/>
    <col min="10766" max="10766" width="19.28515625" style="1" customWidth="1"/>
    <col min="10767" max="10767" width="19.7109375" style="1" customWidth="1"/>
    <col min="10768" max="11008" width="9.140625" style="1"/>
    <col min="11009" max="11009" width="32.5703125" style="1" customWidth="1"/>
    <col min="11010" max="11010" width="32" style="1" customWidth="1"/>
    <col min="11011" max="11011" width="20.42578125" style="1" customWidth="1"/>
    <col min="11012" max="11012" width="19.42578125" style="1" customWidth="1"/>
    <col min="11013" max="11013" width="13.5703125" style="1" customWidth="1"/>
    <col min="11014" max="11014" width="27.7109375" style="1" customWidth="1"/>
    <col min="11015" max="11015" width="0" style="1" hidden="1" customWidth="1"/>
    <col min="11016" max="11016" width="8.7109375" style="1" customWidth="1"/>
    <col min="11017" max="11017" width="15.140625" style="1" customWidth="1"/>
    <col min="11018" max="11018" width="18" style="1" customWidth="1"/>
    <col min="11019" max="11019" width="17.28515625" style="1" customWidth="1"/>
    <col min="11020" max="11020" width="27.140625" style="1" customWidth="1"/>
    <col min="11021" max="11021" width="21.5703125" style="1" customWidth="1"/>
    <col min="11022" max="11022" width="19.28515625" style="1" customWidth="1"/>
    <col min="11023" max="11023" width="19.7109375" style="1" customWidth="1"/>
    <col min="11024" max="11264" width="9.140625" style="1"/>
    <col min="11265" max="11265" width="32.5703125" style="1" customWidth="1"/>
    <col min="11266" max="11266" width="32" style="1" customWidth="1"/>
    <col min="11267" max="11267" width="20.42578125" style="1" customWidth="1"/>
    <col min="11268" max="11268" width="19.42578125" style="1" customWidth="1"/>
    <col min="11269" max="11269" width="13.5703125" style="1" customWidth="1"/>
    <col min="11270" max="11270" width="27.7109375" style="1" customWidth="1"/>
    <col min="11271" max="11271" width="0" style="1" hidden="1" customWidth="1"/>
    <col min="11272" max="11272" width="8.7109375" style="1" customWidth="1"/>
    <col min="11273" max="11273" width="15.140625" style="1" customWidth="1"/>
    <col min="11274" max="11274" width="18" style="1" customWidth="1"/>
    <col min="11275" max="11275" width="17.28515625" style="1" customWidth="1"/>
    <col min="11276" max="11276" width="27.140625" style="1" customWidth="1"/>
    <col min="11277" max="11277" width="21.5703125" style="1" customWidth="1"/>
    <col min="11278" max="11278" width="19.28515625" style="1" customWidth="1"/>
    <col min="11279" max="11279" width="19.7109375" style="1" customWidth="1"/>
    <col min="11280" max="11520" width="9.140625" style="1"/>
    <col min="11521" max="11521" width="32.5703125" style="1" customWidth="1"/>
    <col min="11522" max="11522" width="32" style="1" customWidth="1"/>
    <col min="11523" max="11523" width="20.42578125" style="1" customWidth="1"/>
    <col min="11524" max="11524" width="19.42578125" style="1" customWidth="1"/>
    <col min="11525" max="11525" width="13.5703125" style="1" customWidth="1"/>
    <col min="11526" max="11526" width="27.7109375" style="1" customWidth="1"/>
    <col min="11527" max="11527" width="0" style="1" hidden="1" customWidth="1"/>
    <col min="11528" max="11528" width="8.7109375" style="1" customWidth="1"/>
    <col min="11529" max="11529" width="15.140625" style="1" customWidth="1"/>
    <col min="11530" max="11530" width="18" style="1" customWidth="1"/>
    <col min="11531" max="11531" width="17.28515625" style="1" customWidth="1"/>
    <col min="11532" max="11532" width="27.140625" style="1" customWidth="1"/>
    <col min="11533" max="11533" width="21.5703125" style="1" customWidth="1"/>
    <col min="11534" max="11534" width="19.28515625" style="1" customWidth="1"/>
    <col min="11535" max="11535" width="19.7109375" style="1" customWidth="1"/>
    <col min="11536" max="11776" width="9.140625" style="1"/>
    <col min="11777" max="11777" width="32.5703125" style="1" customWidth="1"/>
    <col min="11778" max="11778" width="32" style="1" customWidth="1"/>
    <col min="11779" max="11779" width="20.42578125" style="1" customWidth="1"/>
    <col min="11780" max="11780" width="19.42578125" style="1" customWidth="1"/>
    <col min="11781" max="11781" width="13.5703125" style="1" customWidth="1"/>
    <col min="11782" max="11782" width="27.7109375" style="1" customWidth="1"/>
    <col min="11783" max="11783" width="0" style="1" hidden="1" customWidth="1"/>
    <col min="11784" max="11784" width="8.7109375" style="1" customWidth="1"/>
    <col min="11785" max="11785" width="15.140625" style="1" customWidth="1"/>
    <col min="11786" max="11786" width="18" style="1" customWidth="1"/>
    <col min="11787" max="11787" width="17.28515625" style="1" customWidth="1"/>
    <col min="11788" max="11788" width="27.140625" style="1" customWidth="1"/>
    <col min="11789" max="11789" width="21.5703125" style="1" customWidth="1"/>
    <col min="11790" max="11790" width="19.28515625" style="1" customWidth="1"/>
    <col min="11791" max="11791" width="19.7109375" style="1" customWidth="1"/>
    <col min="11792" max="12032" width="9.140625" style="1"/>
    <col min="12033" max="12033" width="32.5703125" style="1" customWidth="1"/>
    <col min="12034" max="12034" width="32" style="1" customWidth="1"/>
    <col min="12035" max="12035" width="20.42578125" style="1" customWidth="1"/>
    <col min="12036" max="12036" width="19.42578125" style="1" customWidth="1"/>
    <col min="12037" max="12037" width="13.5703125" style="1" customWidth="1"/>
    <col min="12038" max="12038" width="27.7109375" style="1" customWidth="1"/>
    <col min="12039" max="12039" width="0" style="1" hidden="1" customWidth="1"/>
    <col min="12040" max="12040" width="8.7109375" style="1" customWidth="1"/>
    <col min="12041" max="12041" width="15.140625" style="1" customWidth="1"/>
    <col min="12042" max="12042" width="18" style="1" customWidth="1"/>
    <col min="12043" max="12043" width="17.28515625" style="1" customWidth="1"/>
    <col min="12044" max="12044" width="27.140625" style="1" customWidth="1"/>
    <col min="12045" max="12045" width="21.5703125" style="1" customWidth="1"/>
    <col min="12046" max="12046" width="19.28515625" style="1" customWidth="1"/>
    <col min="12047" max="12047" width="19.7109375" style="1" customWidth="1"/>
    <col min="12048" max="12288" width="9.140625" style="1"/>
    <col min="12289" max="12289" width="32.5703125" style="1" customWidth="1"/>
    <col min="12290" max="12290" width="32" style="1" customWidth="1"/>
    <col min="12291" max="12291" width="20.42578125" style="1" customWidth="1"/>
    <col min="12292" max="12292" width="19.42578125" style="1" customWidth="1"/>
    <col min="12293" max="12293" width="13.5703125" style="1" customWidth="1"/>
    <col min="12294" max="12294" width="27.7109375" style="1" customWidth="1"/>
    <col min="12295" max="12295" width="0" style="1" hidden="1" customWidth="1"/>
    <col min="12296" max="12296" width="8.7109375" style="1" customWidth="1"/>
    <col min="12297" max="12297" width="15.140625" style="1" customWidth="1"/>
    <col min="12298" max="12298" width="18" style="1" customWidth="1"/>
    <col min="12299" max="12299" width="17.28515625" style="1" customWidth="1"/>
    <col min="12300" max="12300" width="27.140625" style="1" customWidth="1"/>
    <col min="12301" max="12301" width="21.5703125" style="1" customWidth="1"/>
    <col min="12302" max="12302" width="19.28515625" style="1" customWidth="1"/>
    <col min="12303" max="12303" width="19.7109375" style="1" customWidth="1"/>
    <col min="12304" max="12544" width="9.140625" style="1"/>
    <col min="12545" max="12545" width="32.5703125" style="1" customWidth="1"/>
    <col min="12546" max="12546" width="32" style="1" customWidth="1"/>
    <col min="12547" max="12547" width="20.42578125" style="1" customWidth="1"/>
    <col min="12548" max="12548" width="19.42578125" style="1" customWidth="1"/>
    <col min="12549" max="12549" width="13.5703125" style="1" customWidth="1"/>
    <col min="12550" max="12550" width="27.7109375" style="1" customWidth="1"/>
    <col min="12551" max="12551" width="0" style="1" hidden="1" customWidth="1"/>
    <col min="12552" max="12552" width="8.7109375" style="1" customWidth="1"/>
    <col min="12553" max="12553" width="15.140625" style="1" customWidth="1"/>
    <col min="12554" max="12554" width="18" style="1" customWidth="1"/>
    <col min="12555" max="12555" width="17.28515625" style="1" customWidth="1"/>
    <col min="12556" max="12556" width="27.140625" style="1" customWidth="1"/>
    <col min="12557" max="12557" width="21.5703125" style="1" customWidth="1"/>
    <col min="12558" max="12558" width="19.28515625" style="1" customWidth="1"/>
    <col min="12559" max="12559" width="19.7109375" style="1" customWidth="1"/>
    <col min="12560" max="12800" width="9.140625" style="1"/>
    <col min="12801" max="12801" width="32.5703125" style="1" customWidth="1"/>
    <col min="12802" max="12802" width="32" style="1" customWidth="1"/>
    <col min="12803" max="12803" width="20.42578125" style="1" customWidth="1"/>
    <col min="12804" max="12804" width="19.42578125" style="1" customWidth="1"/>
    <col min="12805" max="12805" width="13.5703125" style="1" customWidth="1"/>
    <col min="12806" max="12806" width="27.7109375" style="1" customWidth="1"/>
    <col min="12807" max="12807" width="0" style="1" hidden="1" customWidth="1"/>
    <col min="12808" max="12808" width="8.7109375" style="1" customWidth="1"/>
    <col min="12809" max="12809" width="15.140625" style="1" customWidth="1"/>
    <col min="12810" max="12810" width="18" style="1" customWidth="1"/>
    <col min="12811" max="12811" width="17.28515625" style="1" customWidth="1"/>
    <col min="12812" max="12812" width="27.140625" style="1" customWidth="1"/>
    <col min="12813" max="12813" width="21.5703125" style="1" customWidth="1"/>
    <col min="12814" max="12814" width="19.28515625" style="1" customWidth="1"/>
    <col min="12815" max="12815" width="19.7109375" style="1" customWidth="1"/>
    <col min="12816" max="13056" width="9.140625" style="1"/>
    <col min="13057" max="13057" width="32.5703125" style="1" customWidth="1"/>
    <col min="13058" max="13058" width="32" style="1" customWidth="1"/>
    <col min="13059" max="13059" width="20.42578125" style="1" customWidth="1"/>
    <col min="13060" max="13060" width="19.42578125" style="1" customWidth="1"/>
    <col min="13061" max="13061" width="13.5703125" style="1" customWidth="1"/>
    <col min="13062" max="13062" width="27.7109375" style="1" customWidth="1"/>
    <col min="13063" max="13063" width="0" style="1" hidden="1" customWidth="1"/>
    <col min="13064" max="13064" width="8.7109375" style="1" customWidth="1"/>
    <col min="13065" max="13065" width="15.140625" style="1" customWidth="1"/>
    <col min="13066" max="13066" width="18" style="1" customWidth="1"/>
    <col min="13067" max="13067" width="17.28515625" style="1" customWidth="1"/>
    <col min="13068" max="13068" width="27.140625" style="1" customWidth="1"/>
    <col min="13069" max="13069" width="21.5703125" style="1" customWidth="1"/>
    <col min="13070" max="13070" width="19.28515625" style="1" customWidth="1"/>
    <col min="13071" max="13071" width="19.7109375" style="1" customWidth="1"/>
    <col min="13072" max="13312" width="9.140625" style="1"/>
    <col min="13313" max="13313" width="32.5703125" style="1" customWidth="1"/>
    <col min="13314" max="13314" width="32" style="1" customWidth="1"/>
    <col min="13315" max="13315" width="20.42578125" style="1" customWidth="1"/>
    <col min="13316" max="13316" width="19.42578125" style="1" customWidth="1"/>
    <col min="13317" max="13317" width="13.5703125" style="1" customWidth="1"/>
    <col min="13318" max="13318" width="27.7109375" style="1" customWidth="1"/>
    <col min="13319" max="13319" width="0" style="1" hidden="1" customWidth="1"/>
    <col min="13320" max="13320" width="8.7109375" style="1" customWidth="1"/>
    <col min="13321" max="13321" width="15.140625" style="1" customWidth="1"/>
    <col min="13322" max="13322" width="18" style="1" customWidth="1"/>
    <col min="13323" max="13323" width="17.28515625" style="1" customWidth="1"/>
    <col min="13324" max="13324" width="27.140625" style="1" customWidth="1"/>
    <col min="13325" max="13325" width="21.5703125" style="1" customWidth="1"/>
    <col min="13326" max="13326" width="19.28515625" style="1" customWidth="1"/>
    <col min="13327" max="13327" width="19.7109375" style="1" customWidth="1"/>
    <col min="13328" max="13568" width="9.140625" style="1"/>
    <col min="13569" max="13569" width="32.5703125" style="1" customWidth="1"/>
    <col min="13570" max="13570" width="32" style="1" customWidth="1"/>
    <col min="13571" max="13571" width="20.42578125" style="1" customWidth="1"/>
    <col min="13572" max="13572" width="19.42578125" style="1" customWidth="1"/>
    <col min="13573" max="13573" width="13.5703125" style="1" customWidth="1"/>
    <col min="13574" max="13574" width="27.7109375" style="1" customWidth="1"/>
    <col min="13575" max="13575" width="0" style="1" hidden="1" customWidth="1"/>
    <col min="13576" max="13576" width="8.7109375" style="1" customWidth="1"/>
    <col min="13577" max="13577" width="15.140625" style="1" customWidth="1"/>
    <col min="13578" max="13578" width="18" style="1" customWidth="1"/>
    <col min="13579" max="13579" width="17.28515625" style="1" customWidth="1"/>
    <col min="13580" max="13580" width="27.140625" style="1" customWidth="1"/>
    <col min="13581" max="13581" width="21.5703125" style="1" customWidth="1"/>
    <col min="13582" max="13582" width="19.28515625" style="1" customWidth="1"/>
    <col min="13583" max="13583" width="19.7109375" style="1" customWidth="1"/>
    <col min="13584" max="13824" width="9.140625" style="1"/>
    <col min="13825" max="13825" width="32.5703125" style="1" customWidth="1"/>
    <col min="13826" max="13826" width="32" style="1" customWidth="1"/>
    <col min="13827" max="13827" width="20.42578125" style="1" customWidth="1"/>
    <col min="13828" max="13828" width="19.42578125" style="1" customWidth="1"/>
    <col min="13829" max="13829" width="13.5703125" style="1" customWidth="1"/>
    <col min="13830" max="13830" width="27.7109375" style="1" customWidth="1"/>
    <col min="13831" max="13831" width="0" style="1" hidden="1" customWidth="1"/>
    <col min="13832" max="13832" width="8.7109375" style="1" customWidth="1"/>
    <col min="13833" max="13833" width="15.140625" style="1" customWidth="1"/>
    <col min="13834" max="13834" width="18" style="1" customWidth="1"/>
    <col min="13835" max="13835" width="17.28515625" style="1" customWidth="1"/>
    <col min="13836" max="13836" width="27.140625" style="1" customWidth="1"/>
    <col min="13837" max="13837" width="21.5703125" style="1" customWidth="1"/>
    <col min="13838" max="13838" width="19.28515625" style="1" customWidth="1"/>
    <col min="13839" max="13839" width="19.7109375" style="1" customWidth="1"/>
    <col min="13840" max="14080" width="9.140625" style="1"/>
    <col min="14081" max="14081" width="32.5703125" style="1" customWidth="1"/>
    <col min="14082" max="14082" width="32" style="1" customWidth="1"/>
    <col min="14083" max="14083" width="20.42578125" style="1" customWidth="1"/>
    <col min="14084" max="14084" width="19.42578125" style="1" customWidth="1"/>
    <col min="14085" max="14085" width="13.5703125" style="1" customWidth="1"/>
    <col min="14086" max="14086" width="27.7109375" style="1" customWidth="1"/>
    <col min="14087" max="14087" width="0" style="1" hidden="1" customWidth="1"/>
    <col min="14088" max="14088" width="8.7109375" style="1" customWidth="1"/>
    <col min="14089" max="14089" width="15.140625" style="1" customWidth="1"/>
    <col min="14090" max="14090" width="18" style="1" customWidth="1"/>
    <col min="14091" max="14091" width="17.28515625" style="1" customWidth="1"/>
    <col min="14092" max="14092" width="27.140625" style="1" customWidth="1"/>
    <col min="14093" max="14093" width="21.5703125" style="1" customWidth="1"/>
    <col min="14094" max="14094" width="19.28515625" style="1" customWidth="1"/>
    <col min="14095" max="14095" width="19.7109375" style="1" customWidth="1"/>
    <col min="14096" max="14336" width="9.140625" style="1"/>
    <col min="14337" max="14337" width="32.5703125" style="1" customWidth="1"/>
    <col min="14338" max="14338" width="32" style="1" customWidth="1"/>
    <col min="14339" max="14339" width="20.42578125" style="1" customWidth="1"/>
    <col min="14340" max="14340" width="19.42578125" style="1" customWidth="1"/>
    <col min="14341" max="14341" width="13.5703125" style="1" customWidth="1"/>
    <col min="14342" max="14342" width="27.7109375" style="1" customWidth="1"/>
    <col min="14343" max="14343" width="0" style="1" hidden="1" customWidth="1"/>
    <col min="14344" max="14344" width="8.7109375" style="1" customWidth="1"/>
    <col min="14345" max="14345" width="15.140625" style="1" customWidth="1"/>
    <col min="14346" max="14346" width="18" style="1" customWidth="1"/>
    <col min="14347" max="14347" width="17.28515625" style="1" customWidth="1"/>
    <col min="14348" max="14348" width="27.140625" style="1" customWidth="1"/>
    <col min="14349" max="14349" width="21.5703125" style="1" customWidth="1"/>
    <col min="14350" max="14350" width="19.28515625" style="1" customWidth="1"/>
    <col min="14351" max="14351" width="19.7109375" style="1" customWidth="1"/>
    <col min="14352" max="14592" width="9.140625" style="1"/>
    <col min="14593" max="14593" width="32.5703125" style="1" customWidth="1"/>
    <col min="14594" max="14594" width="32" style="1" customWidth="1"/>
    <col min="14595" max="14595" width="20.42578125" style="1" customWidth="1"/>
    <col min="14596" max="14596" width="19.42578125" style="1" customWidth="1"/>
    <col min="14597" max="14597" width="13.5703125" style="1" customWidth="1"/>
    <col min="14598" max="14598" width="27.7109375" style="1" customWidth="1"/>
    <col min="14599" max="14599" width="0" style="1" hidden="1" customWidth="1"/>
    <col min="14600" max="14600" width="8.7109375" style="1" customWidth="1"/>
    <col min="14601" max="14601" width="15.140625" style="1" customWidth="1"/>
    <col min="14602" max="14602" width="18" style="1" customWidth="1"/>
    <col min="14603" max="14603" width="17.28515625" style="1" customWidth="1"/>
    <col min="14604" max="14604" width="27.140625" style="1" customWidth="1"/>
    <col min="14605" max="14605" width="21.5703125" style="1" customWidth="1"/>
    <col min="14606" max="14606" width="19.28515625" style="1" customWidth="1"/>
    <col min="14607" max="14607" width="19.7109375" style="1" customWidth="1"/>
    <col min="14608" max="14848" width="9.140625" style="1"/>
    <col min="14849" max="14849" width="32.5703125" style="1" customWidth="1"/>
    <col min="14850" max="14850" width="32" style="1" customWidth="1"/>
    <col min="14851" max="14851" width="20.42578125" style="1" customWidth="1"/>
    <col min="14852" max="14852" width="19.42578125" style="1" customWidth="1"/>
    <col min="14853" max="14853" width="13.5703125" style="1" customWidth="1"/>
    <col min="14854" max="14854" width="27.7109375" style="1" customWidth="1"/>
    <col min="14855" max="14855" width="0" style="1" hidden="1" customWidth="1"/>
    <col min="14856" max="14856" width="8.7109375" style="1" customWidth="1"/>
    <col min="14857" max="14857" width="15.140625" style="1" customWidth="1"/>
    <col min="14858" max="14858" width="18" style="1" customWidth="1"/>
    <col min="14859" max="14859" width="17.28515625" style="1" customWidth="1"/>
    <col min="14860" max="14860" width="27.140625" style="1" customWidth="1"/>
    <col min="14861" max="14861" width="21.5703125" style="1" customWidth="1"/>
    <col min="14862" max="14862" width="19.28515625" style="1" customWidth="1"/>
    <col min="14863" max="14863" width="19.7109375" style="1" customWidth="1"/>
    <col min="14864" max="15104" width="9.140625" style="1"/>
    <col min="15105" max="15105" width="32.5703125" style="1" customWidth="1"/>
    <col min="15106" max="15106" width="32" style="1" customWidth="1"/>
    <col min="15107" max="15107" width="20.42578125" style="1" customWidth="1"/>
    <col min="15108" max="15108" width="19.42578125" style="1" customWidth="1"/>
    <col min="15109" max="15109" width="13.5703125" style="1" customWidth="1"/>
    <col min="15110" max="15110" width="27.7109375" style="1" customWidth="1"/>
    <col min="15111" max="15111" width="0" style="1" hidden="1" customWidth="1"/>
    <col min="15112" max="15112" width="8.7109375" style="1" customWidth="1"/>
    <col min="15113" max="15113" width="15.140625" style="1" customWidth="1"/>
    <col min="15114" max="15114" width="18" style="1" customWidth="1"/>
    <col min="15115" max="15115" width="17.28515625" style="1" customWidth="1"/>
    <col min="15116" max="15116" width="27.140625" style="1" customWidth="1"/>
    <col min="15117" max="15117" width="21.5703125" style="1" customWidth="1"/>
    <col min="15118" max="15118" width="19.28515625" style="1" customWidth="1"/>
    <col min="15119" max="15119" width="19.7109375" style="1" customWidth="1"/>
    <col min="15120" max="15360" width="9.140625" style="1"/>
    <col min="15361" max="15361" width="32.5703125" style="1" customWidth="1"/>
    <col min="15362" max="15362" width="32" style="1" customWidth="1"/>
    <col min="15363" max="15363" width="20.42578125" style="1" customWidth="1"/>
    <col min="15364" max="15364" width="19.42578125" style="1" customWidth="1"/>
    <col min="15365" max="15365" width="13.5703125" style="1" customWidth="1"/>
    <col min="15366" max="15366" width="27.7109375" style="1" customWidth="1"/>
    <col min="15367" max="15367" width="0" style="1" hidden="1" customWidth="1"/>
    <col min="15368" max="15368" width="8.7109375" style="1" customWidth="1"/>
    <col min="15369" max="15369" width="15.140625" style="1" customWidth="1"/>
    <col min="15370" max="15370" width="18" style="1" customWidth="1"/>
    <col min="15371" max="15371" width="17.28515625" style="1" customWidth="1"/>
    <col min="15372" max="15372" width="27.140625" style="1" customWidth="1"/>
    <col min="15373" max="15373" width="21.5703125" style="1" customWidth="1"/>
    <col min="15374" max="15374" width="19.28515625" style="1" customWidth="1"/>
    <col min="15375" max="15375" width="19.7109375" style="1" customWidth="1"/>
    <col min="15376" max="15616" width="9.140625" style="1"/>
    <col min="15617" max="15617" width="32.5703125" style="1" customWidth="1"/>
    <col min="15618" max="15618" width="32" style="1" customWidth="1"/>
    <col min="15619" max="15619" width="20.42578125" style="1" customWidth="1"/>
    <col min="15620" max="15620" width="19.42578125" style="1" customWidth="1"/>
    <col min="15621" max="15621" width="13.5703125" style="1" customWidth="1"/>
    <col min="15622" max="15622" width="27.7109375" style="1" customWidth="1"/>
    <col min="15623" max="15623" width="0" style="1" hidden="1" customWidth="1"/>
    <col min="15624" max="15624" width="8.7109375" style="1" customWidth="1"/>
    <col min="15625" max="15625" width="15.140625" style="1" customWidth="1"/>
    <col min="15626" max="15626" width="18" style="1" customWidth="1"/>
    <col min="15627" max="15627" width="17.28515625" style="1" customWidth="1"/>
    <col min="15628" max="15628" width="27.140625" style="1" customWidth="1"/>
    <col min="15629" max="15629" width="21.5703125" style="1" customWidth="1"/>
    <col min="15630" max="15630" width="19.28515625" style="1" customWidth="1"/>
    <col min="15631" max="15631" width="19.7109375" style="1" customWidth="1"/>
    <col min="15632" max="15872" width="9.140625" style="1"/>
    <col min="15873" max="15873" width="32.5703125" style="1" customWidth="1"/>
    <col min="15874" max="15874" width="32" style="1" customWidth="1"/>
    <col min="15875" max="15875" width="20.42578125" style="1" customWidth="1"/>
    <col min="15876" max="15876" width="19.42578125" style="1" customWidth="1"/>
    <col min="15877" max="15877" width="13.5703125" style="1" customWidth="1"/>
    <col min="15878" max="15878" width="27.7109375" style="1" customWidth="1"/>
    <col min="15879" max="15879" width="0" style="1" hidden="1" customWidth="1"/>
    <col min="15880" max="15880" width="8.7109375" style="1" customWidth="1"/>
    <col min="15881" max="15881" width="15.140625" style="1" customWidth="1"/>
    <col min="15882" max="15882" width="18" style="1" customWidth="1"/>
    <col min="15883" max="15883" width="17.28515625" style="1" customWidth="1"/>
    <col min="15884" max="15884" width="27.140625" style="1" customWidth="1"/>
    <col min="15885" max="15885" width="21.5703125" style="1" customWidth="1"/>
    <col min="15886" max="15886" width="19.28515625" style="1" customWidth="1"/>
    <col min="15887" max="15887" width="19.7109375" style="1" customWidth="1"/>
    <col min="15888" max="16128" width="9.140625" style="1"/>
    <col min="16129" max="16129" width="32.5703125" style="1" customWidth="1"/>
    <col min="16130" max="16130" width="32" style="1" customWidth="1"/>
    <col min="16131" max="16131" width="20.42578125" style="1" customWidth="1"/>
    <col min="16132" max="16132" width="19.42578125" style="1" customWidth="1"/>
    <col min="16133" max="16133" width="13.5703125" style="1" customWidth="1"/>
    <col min="16134" max="16134" width="27.7109375" style="1" customWidth="1"/>
    <col min="16135" max="16135" width="0" style="1" hidden="1" customWidth="1"/>
    <col min="16136" max="16136" width="8.7109375" style="1" customWidth="1"/>
    <col min="16137" max="16137" width="15.140625" style="1" customWidth="1"/>
    <col min="16138" max="16138" width="18" style="1" customWidth="1"/>
    <col min="16139" max="16139" width="17.28515625" style="1" customWidth="1"/>
    <col min="16140" max="16140" width="27.140625" style="1" customWidth="1"/>
    <col min="16141" max="16141" width="21.5703125" style="1" customWidth="1"/>
    <col min="16142" max="16142" width="19.28515625" style="1" customWidth="1"/>
    <col min="16143" max="16143" width="19.7109375" style="1" customWidth="1"/>
    <col min="16144" max="16384" width="9.140625" style="1"/>
  </cols>
  <sheetData>
    <row r="1" spans="1:15" ht="25.5" x14ac:dyDescent="0.25">
      <c r="A1" s="251" t="s">
        <v>226</v>
      </c>
      <c r="B1" s="251" t="s">
        <v>931</v>
      </c>
      <c r="C1" s="251" t="s">
        <v>932</v>
      </c>
      <c r="D1" s="251" t="s">
        <v>933</v>
      </c>
      <c r="E1" s="251" t="s">
        <v>226</v>
      </c>
      <c r="F1" s="587" t="s">
        <v>931</v>
      </c>
      <c r="G1" s="585"/>
      <c r="H1" s="586"/>
      <c r="I1" s="255" t="s">
        <v>924</v>
      </c>
      <c r="J1" s="255" t="s">
        <v>925</v>
      </c>
      <c r="K1" s="255" t="s">
        <v>926</v>
      </c>
      <c r="L1" s="255" t="s">
        <v>927</v>
      </c>
      <c r="M1" s="255" t="s">
        <v>928</v>
      </c>
      <c r="N1" s="255" t="s">
        <v>929</v>
      </c>
      <c r="O1" s="255" t="s">
        <v>930</v>
      </c>
    </row>
    <row r="2" spans="1:15" ht="25.5" x14ac:dyDescent="0.25">
      <c r="A2" s="252" t="s">
        <v>934</v>
      </c>
      <c r="B2" s="252" t="s">
        <v>935</v>
      </c>
      <c r="C2" s="252" t="s">
        <v>936</v>
      </c>
      <c r="D2" s="252" t="s">
        <v>937</v>
      </c>
      <c r="E2" s="252" t="s">
        <v>938</v>
      </c>
      <c r="F2" s="584" t="s">
        <v>939</v>
      </c>
      <c r="G2" s="585"/>
      <c r="H2" s="586"/>
      <c r="I2" s="253">
        <v>43402</v>
      </c>
      <c r="J2" s="254">
        <v>772237</v>
      </c>
      <c r="K2" s="254">
        <v>656401</v>
      </c>
      <c r="L2" s="252"/>
      <c r="M2" s="252"/>
      <c r="N2" s="253">
        <v>43402</v>
      </c>
      <c r="O2" s="252"/>
    </row>
    <row r="3" spans="1:15" ht="25.5" x14ac:dyDescent="0.25">
      <c r="A3" s="252" t="s">
        <v>1009</v>
      </c>
      <c r="B3" s="252" t="s">
        <v>935</v>
      </c>
      <c r="C3" s="252" t="s">
        <v>948</v>
      </c>
      <c r="D3" s="252" t="s">
        <v>1010</v>
      </c>
      <c r="E3" s="252" t="s">
        <v>938</v>
      </c>
      <c r="F3" s="584" t="s">
        <v>939</v>
      </c>
      <c r="G3" s="585"/>
      <c r="H3" s="586"/>
      <c r="I3" s="253">
        <v>43584</v>
      </c>
      <c r="J3" s="254">
        <v>1182760.29</v>
      </c>
      <c r="K3" s="254">
        <v>656401</v>
      </c>
      <c r="L3" s="252"/>
      <c r="M3" s="252"/>
      <c r="N3" s="253">
        <v>43584</v>
      </c>
      <c r="O3" s="252"/>
    </row>
    <row r="4" spans="1:15" ht="25.5" x14ac:dyDescent="0.25">
      <c r="A4" s="252" t="s">
        <v>360</v>
      </c>
      <c r="B4" s="252" t="s">
        <v>361</v>
      </c>
      <c r="C4" s="252" t="s">
        <v>940</v>
      </c>
      <c r="D4" s="252" t="s">
        <v>941</v>
      </c>
      <c r="E4" s="252" t="s">
        <v>938</v>
      </c>
      <c r="F4" s="584" t="s">
        <v>939</v>
      </c>
      <c r="G4" s="585"/>
      <c r="H4" s="586"/>
      <c r="I4" s="253">
        <v>42853</v>
      </c>
      <c r="J4" s="254">
        <v>142676.60999999999</v>
      </c>
      <c r="K4" s="254">
        <v>111269</v>
      </c>
      <c r="L4" s="253">
        <v>42921</v>
      </c>
      <c r="M4" s="253">
        <v>43097</v>
      </c>
      <c r="N4" s="253">
        <v>42850</v>
      </c>
      <c r="O4" s="253">
        <v>42923</v>
      </c>
    </row>
    <row r="5" spans="1:15" ht="25.5" x14ac:dyDescent="0.25">
      <c r="A5" s="252" t="s">
        <v>353</v>
      </c>
      <c r="B5" s="252" t="s">
        <v>354</v>
      </c>
      <c r="C5" s="252" t="s">
        <v>942</v>
      </c>
      <c r="D5" s="252" t="s">
        <v>943</v>
      </c>
      <c r="E5" s="252" t="s">
        <v>944</v>
      </c>
      <c r="F5" s="584" t="s">
        <v>945</v>
      </c>
      <c r="G5" s="585"/>
      <c r="H5" s="586"/>
      <c r="I5" s="253">
        <v>43026</v>
      </c>
      <c r="J5" s="254">
        <v>69389.47</v>
      </c>
      <c r="K5" s="254">
        <v>27382</v>
      </c>
      <c r="L5" s="253">
        <v>43124</v>
      </c>
      <c r="M5" s="252"/>
      <c r="N5" s="253">
        <v>43027</v>
      </c>
      <c r="O5" s="253">
        <v>43124</v>
      </c>
    </row>
    <row r="6" spans="1:15" ht="25.5" x14ac:dyDescent="0.25">
      <c r="A6" s="252" t="s">
        <v>348</v>
      </c>
      <c r="B6" s="252" t="s">
        <v>349</v>
      </c>
      <c r="C6" s="252" t="s">
        <v>940</v>
      </c>
      <c r="D6" s="252" t="s">
        <v>941</v>
      </c>
      <c r="E6" s="252" t="s">
        <v>946</v>
      </c>
      <c r="F6" s="584" t="s">
        <v>947</v>
      </c>
      <c r="G6" s="585"/>
      <c r="H6" s="586"/>
      <c r="I6" s="253">
        <v>43084</v>
      </c>
      <c r="J6" s="254">
        <v>83796.47</v>
      </c>
      <c r="K6" s="254">
        <v>71227</v>
      </c>
      <c r="L6" s="253">
        <v>43185</v>
      </c>
      <c r="M6" s="253">
        <v>43462</v>
      </c>
      <c r="N6" s="253">
        <v>43084</v>
      </c>
      <c r="O6" s="253">
        <v>43186</v>
      </c>
    </row>
    <row r="7" spans="1:15" ht="25.5" x14ac:dyDescent="0.25">
      <c r="A7" s="252" t="s">
        <v>882</v>
      </c>
      <c r="B7" s="252" t="s">
        <v>357</v>
      </c>
      <c r="C7" s="252" t="s">
        <v>948</v>
      </c>
      <c r="D7" s="252" t="s">
        <v>949</v>
      </c>
      <c r="E7" s="252" t="s">
        <v>950</v>
      </c>
      <c r="F7" s="584" t="s">
        <v>951</v>
      </c>
      <c r="G7" s="585"/>
      <c r="H7" s="586"/>
      <c r="I7" s="253">
        <v>43552</v>
      </c>
      <c r="J7" s="254">
        <v>187680.87</v>
      </c>
      <c r="K7" s="254">
        <v>80490</v>
      </c>
      <c r="L7" s="252"/>
      <c r="M7" s="252"/>
      <c r="N7" s="253">
        <v>43552</v>
      </c>
      <c r="O7" s="252"/>
    </row>
    <row r="8" spans="1:15" ht="38.25" x14ac:dyDescent="0.25">
      <c r="A8" s="252" t="s">
        <v>367</v>
      </c>
      <c r="B8" s="252" t="s">
        <v>368</v>
      </c>
      <c r="C8" s="252" t="s">
        <v>942</v>
      </c>
      <c r="D8" s="252" t="s">
        <v>943</v>
      </c>
      <c r="E8" s="252" t="s">
        <v>938</v>
      </c>
      <c r="F8" s="584" t="s">
        <v>939</v>
      </c>
      <c r="G8" s="585"/>
      <c r="H8" s="586"/>
      <c r="I8" s="253">
        <v>43179</v>
      </c>
      <c r="J8" s="254">
        <v>798964</v>
      </c>
      <c r="K8" s="254">
        <v>679119</v>
      </c>
      <c r="L8" s="253">
        <v>43236</v>
      </c>
      <c r="M8" s="252"/>
      <c r="N8" s="253">
        <v>43179</v>
      </c>
      <c r="O8" s="253">
        <v>43237</v>
      </c>
    </row>
    <row r="9" spans="1:15" ht="25.5" x14ac:dyDescent="0.25">
      <c r="A9" s="252" t="s">
        <v>342</v>
      </c>
      <c r="B9" s="252" t="s">
        <v>343</v>
      </c>
      <c r="C9" s="252" t="s">
        <v>940</v>
      </c>
      <c r="D9" s="252" t="s">
        <v>941</v>
      </c>
      <c r="E9" s="252" t="s">
        <v>938</v>
      </c>
      <c r="F9" s="584" t="s">
        <v>939</v>
      </c>
      <c r="G9" s="585"/>
      <c r="H9" s="586"/>
      <c r="I9" s="253">
        <v>42692</v>
      </c>
      <c r="J9" s="254">
        <v>11900</v>
      </c>
      <c r="K9" s="254">
        <v>10115</v>
      </c>
      <c r="L9" s="253">
        <v>42759</v>
      </c>
      <c r="M9" s="253">
        <v>43017</v>
      </c>
      <c r="N9" s="253">
        <v>42696</v>
      </c>
      <c r="O9" s="253">
        <v>42760</v>
      </c>
    </row>
    <row r="10" spans="1:15" ht="25.5" x14ac:dyDescent="0.25">
      <c r="A10" s="252" t="s">
        <v>674</v>
      </c>
      <c r="B10" s="252" t="s">
        <v>675</v>
      </c>
      <c r="C10" s="252" t="s">
        <v>942</v>
      </c>
      <c r="D10" s="252" t="s">
        <v>943</v>
      </c>
      <c r="E10" s="252" t="s">
        <v>952</v>
      </c>
      <c r="F10" s="584" t="s">
        <v>953</v>
      </c>
      <c r="G10" s="585"/>
      <c r="H10" s="586"/>
      <c r="I10" s="253">
        <v>42704</v>
      </c>
      <c r="J10" s="254">
        <v>1439067.07</v>
      </c>
      <c r="K10" s="254">
        <v>1223207.01</v>
      </c>
      <c r="L10" s="253">
        <v>42810</v>
      </c>
      <c r="M10" s="252"/>
      <c r="N10" s="253">
        <v>42705</v>
      </c>
      <c r="O10" s="253">
        <v>42823</v>
      </c>
    </row>
    <row r="11" spans="1:15" ht="25.5" x14ac:dyDescent="0.25">
      <c r="A11" s="252" t="s">
        <v>954</v>
      </c>
      <c r="B11" s="252" t="s">
        <v>683</v>
      </c>
      <c r="C11" s="252" t="s">
        <v>936</v>
      </c>
      <c r="D11" s="252" t="s">
        <v>937</v>
      </c>
      <c r="E11" s="252" t="s">
        <v>955</v>
      </c>
      <c r="F11" s="584" t="s">
        <v>956</v>
      </c>
      <c r="G11" s="585"/>
      <c r="H11" s="586"/>
      <c r="I11" s="253">
        <v>42768</v>
      </c>
      <c r="J11" s="254">
        <v>2800256.02</v>
      </c>
      <c r="K11" s="254">
        <v>2380217.62</v>
      </c>
      <c r="L11" s="252"/>
      <c r="M11" s="252"/>
      <c r="N11" s="253">
        <v>42769</v>
      </c>
      <c r="O11" s="252"/>
    </row>
    <row r="12" spans="1:15" ht="25.5" x14ac:dyDescent="0.25">
      <c r="A12" s="252" t="s">
        <v>682</v>
      </c>
      <c r="B12" s="252" t="s">
        <v>683</v>
      </c>
      <c r="C12" s="252" t="s">
        <v>942</v>
      </c>
      <c r="D12" s="252" t="s">
        <v>943</v>
      </c>
      <c r="E12" s="252" t="s">
        <v>955</v>
      </c>
      <c r="F12" s="584" t="s">
        <v>956</v>
      </c>
      <c r="G12" s="585"/>
      <c r="H12" s="586"/>
      <c r="I12" s="253">
        <v>42916</v>
      </c>
      <c r="J12" s="254">
        <v>2800256.02</v>
      </c>
      <c r="K12" s="254">
        <v>2380217.62</v>
      </c>
      <c r="L12" s="253">
        <v>42999</v>
      </c>
      <c r="M12" s="252"/>
      <c r="N12" s="253">
        <v>42857</v>
      </c>
      <c r="O12" s="253">
        <v>43005</v>
      </c>
    </row>
    <row r="13" spans="1:15" ht="38.25" x14ac:dyDescent="0.25">
      <c r="A13" s="252" t="s">
        <v>646</v>
      </c>
      <c r="B13" s="252" t="s">
        <v>647</v>
      </c>
      <c r="C13" s="252" t="s">
        <v>942</v>
      </c>
      <c r="D13" s="252" t="s">
        <v>943</v>
      </c>
      <c r="E13" s="252" t="s">
        <v>957</v>
      </c>
      <c r="F13" s="584" t="s">
        <v>958</v>
      </c>
      <c r="G13" s="585"/>
      <c r="H13" s="586"/>
      <c r="I13" s="253">
        <v>42646</v>
      </c>
      <c r="J13" s="254">
        <v>1902679.07</v>
      </c>
      <c r="K13" s="254">
        <v>1158669.95</v>
      </c>
      <c r="L13" s="253">
        <v>42853</v>
      </c>
      <c r="M13" s="252"/>
      <c r="N13" s="253">
        <v>42647</v>
      </c>
      <c r="O13" s="253">
        <v>42853</v>
      </c>
    </row>
    <row r="14" spans="1:15" ht="51" x14ac:dyDescent="0.25">
      <c r="A14" s="252" t="s">
        <v>641</v>
      </c>
      <c r="B14" s="252" t="s">
        <v>642</v>
      </c>
      <c r="C14" s="252" t="s">
        <v>942</v>
      </c>
      <c r="D14" s="252" t="s">
        <v>943</v>
      </c>
      <c r="E14" s="252" t="s">
        <v>959</v>
      </c>
      <c r="F14" s="584" t="s">
        <v>960</v>
      </c>
      <c r="G14" s="585"/>
      <c r="H14" s="586"/>
      <c r="I14" s="253">
        <v>42650</v>
      </c>
      <c r="J14" s="254">
        <v>617660.84</v>
      </c>
      <c r="K14" s="254">
        <v>355275.04</v>
      </c>
      <c r="L14" s="253">
        <v>42726</v>
      </c>
      <c r="M14" s="252"/>
      <c r="N14" s="253">
        <v>42656</v>
      </c>
      <c r="O14" s="253">
        <v>42726</v>
      </c>
    </row>
    <row r="15" spans="1:15" ht="38.25" x14ac:dyDescent="0.25">
      <c r="A15" s="252" t="s">
        <v>636</v>
      </c>
      <c r="B15" s="252" t="s">
        <v>637</v>
      </c>
      <c r="C15" s="252" t="s">
        <v>942</v>
      </c>
      <c r="D15" s="252" t="s">
        <v>943</v>
      </c>
      <c r="E15" s="252" t="s">
        <v>961</v>
      </c>
      <c r="F15" s="584" t="s">
        <v>962</v>
      </c>
      <c r="G15" s="585"/>
      <c r="H15" s="586"/>
      <c r="I15" s="253">
        <v>42657</v>
      </c>
      <c r="J15" s="254">
        <v>1538175.43</v>
      </c>
      <c r="K15" s="254">
        <v>1187911.25</v>
      </c>
      <c r="L15" s="253">
        <v>42719</v>
      </c>
      <c r="M15" s="252"/>
      <c r="N15" s="253">
        <v>42667</v>
      </c>
      <c r="O15" s="253">
        <v>42719</v>
      </c>
    </row>
    <row r="16" spans="1:15" ht="51" x14ac:dyDescent="0.25">
      <c r="A16" s="252" t="s">
        <v>651</v>
      </c>
      <c r="B16" s="252" t="s">
        <v>652</v>
      </c>
      <c r="C16" s="252" t="s">
        <v>942</v>
      </c>
      <c r="D16" s="252" t="s">
        <v>943</v>
      </c>
      <c r="E16" s="252" t="s">
        <v>952</v>
      </c>
      <c r="F16" s="584" t="s">
        <v>953</v>
      </c>
      <c r="G16" s="585"/>
      <c r="H16" s="586"/>
      <c r="I16" s="253">
        <v>42704</v>
      </c>
      <c r="J16" s="254">
        <v>2854494.11</v>
      </c>
      <c r="K16" s="254">
        <v>1647376.95</v>
      </c>
      <c r="L16" s="253">
        <v>42877</v>
      </c>
      <c r="M16" s="252"/>
      <c r="N16" s="253">
        <v>42705</v>
      </c>
      <c r="O16" s="253">
        <v>42884</v>
      </c>
    </row>
    <row r="17" spans="1:15" ht="25.5" x14ac:dyDescent="0.25">
      <c r="A17" s="252" t="s">
        <v>660</v>
      </c>
      <c r="B17" s="252" t="s">
        <v>661</v>
      </c>
      <c r="C17" s="252" t="s">
        <v>942</v>
      </c>
      <c r="D17" s="252" t="s">
        <v>943</v>
      </c>
      <c r="E17" s="252" t="s">
        <v>959</v>
      </c>
      <c r="F17" s="584" t="s">
        <v>960</v>
      </c>
      <c r="G17" s="585"/>
      <c r="H17" s="586"/>
      <c r="I17" s="253">
        <v>43220</v>
      </c>
      <c r="J17" s="254">
        <v>136161.48000000001</v>
      </c>
      <c r="K17" s="254">
        <v>106438.27</v>
      </c>
      <c r="L17" s="253">
        <v>43332</v>
      </c>
      <c r="M17" s="252"/>
      <c r="N17" s="253">
        <v>43220</v>
      </c>
      <c r="O17" s="253">
        <v>43342</v>
      </c>
    </row>
    <row r="18" spans="1:15" ht="51" x14ac:dyDescent="0.25">
      <c r="A18" s="252" t="s">
        <v>656</v>
      </c>
      <c r="B18" s="252" t="s">
        <v>657</v>
      </c>
      <c r="C18" s="252" t="s">
        <v>942</v>
      </c>
      <c r="D18" s="252" t="s">
        <v>943</v>
      </c>
      <c r="E18" s="252" t="s">
        <v>961</v>
      </c>
      <c r="F18" s="584" t="s">
        <v>962</v>
      </c>
      <c r="G18" s="585"/>
      <c r="H18" s="586"/>
      <c r="I18" s="253">
        <v>43307</v>
      </c>
      <c r="J18" s="254">
        <v>444868.24</v>
      </c>
      <c r="K18" s="254">
        <v>147107.41</v>
      </c>
      <c r="L18" s="253">
        <v>43342</v>
      </c>
      <c r="M18" s="252"/>
      <c r="N18" s="253">
        <v>43276</v>
      </c>
      <c r="O18" s="253">
        <v>43342</v>
      </c>
    </row>
    <row r="19" spans="1:15" ht="38.25" x14ac:dyDescent="0.25">
      <c r="A19" s="252" t="s">
        <v>664</v>
      </c>
      <c r="B19" s="252" t="s">
        <v>665</v>
      </c>
      <c r="C19" s="252" t="s">
        <v>942</v>
      </c>
      <c r="D19" s="252" t="s">
        <v>943</v>
      </c>
      <c r="E19" s="252" t="s">
        <v>957</v>
      </c>
      <c r="F19" s="584" t="s">
        <v>958</v>
      </c>
      <c r="G19" s="585"/>
      <c r="H19" s="586"/>
      <c r="I19" s="253">
        <v>43388</v>
      </c>
      <c r="J19" s="254">
        <v>548947.86</v>
      </c>
      <c r="K19" s="254">
        <v>274473.93</v>
      </c>
      <c r="L19" s="253">
        <v>43425</v>
      </c>
      <c r="M19" s="252"/>
      <c r="N19" s="253">
        <v>43343</v>
      </c>
      <c r="O19" s="253">
        <v>43437</v>
      </c>
    </row>
    <row r="20" spans="1:15" ht="51" x14ac:dyDescent="0.25">
      <c r="A20" s="252" t="s">
        <v>668</v>
      </c>
      <c r="B20" s="252" t="s">
        <v>669</v>
      </c>
      <c r="C20" s="252" t="s">
        <v>942</v>
      </c>
      <c r="D20" s="252" t="s">
        <v>943</v>
      </c>
      <c r="E20" s="252" t="s">
        <v>952</v>
      </c>
      <c r="F20" s="584" t="s">
        <v>953</v>
      </c>
      <c r="G20" s="585"/>
      <c r="H20" s="586"/>
      <c r="I20" s="253">
        <v>43399</v>
      </c>
      <c r="J20" s="254">
        <v>627591.48</v>
      </c>
      <c r="K20" s="254">
        <v>323127.92</v>
      </c>
      <c r="L20" s="253">
        <v>43607</v>
      </c>
      <c r="M20" s="252"/>
      <c r="N20" s="253">
        <v>43399</v>
      </c>
      <c r="O20" s="253">
        <v>43609</v>
      </c>
    </row>
    <row r="21" spans="1:15" ht="51" x14ac:dyDescent="0.25">
      <c r="A21" s="252" t="s">
        <v>385</v>
      </c>
      <c r="B21" s="252" t="s">
        <v>386</v>
      </c>
      <c r="C21" s="252" t="s">
        <v>940</v>
      </c>
      <c r="D21" s="252" t="s">
        <v>941</v>
      </c>
      <c r="E21" s="252" t="s">
        <v>938</v>
      </c>
      <c r="F21" s="584" t="s">
        <v>939</v>
      </c>
      <c r="G21" s="585"/>
      <c r="H21" s="586"/>
      <c r="I21" s="253">
        <v>42793</v>
      </c>
      <c r="J21" s="254">
        <v>518106.26</v>
      </c>
      <c r="K21" s="254">
        <v>394804</v>
      </c>
      <c r="L21" s="253">
        <v>42908</v>
      </c>
      <c r="M21" s="253">
        <v>43556</v>
      </c>
      <c r="N21" s="253">
        <v>42794</v>
      </c>
      <c r="O21" s="253">
        <v>42915</v>
      </c>
    </row>
    <row r="22" spans="1:15" ht="25.5" x14ac:dyDescent="0.25">
      <c r="A22" s="252" t="s">
        <v>963</v>
      </c>
      <c r="B22" s="252" t="s">
        <v>399</v>
      </c>
      <c r="C22" s="252" t="s">
        <v>936</v>
      </c>
      <c r="D22" s="252" t="s">
        <v>937</v>
      </c>
      <c r="E22" s="252" t="s">
        <v>950</v>
      </c>
      <c r="F22" s="584" t="s">
        <v>951</v>
      </c>
      <c r="G22" s="585"/>
      <c r="H22" s="586"/>
      <c r="I22" s="253">
        <v>42857</v>
      </c>
      <c r="J22" s="254">
        <v>391816.83</v>
      </c>
      <c r="K22" s="254">
        <v>285594.05</v>
      </c>
      <c r="L22" s="252"/>
      <c r="M22" s="252"/>
      <c r="N22" s="253">
        <v>42859</v>
      </c>
      <c r="O22" s="252"/>
    </row>
    <row r="23" spans="1:15" ht="63.75" x14ac:dyDescent="0.25">
      <c r="A23" s="252" t="s">
        <v>394</v>
      </c>
      <c r="B23" s="252" t="s">
        <v>395</v>
      </c>
      <c r="C23" s="252" t="s">
        <v>942</v>
      </c>
      <c r="D23" s="252" t="s">
        <v>943</v>
      </c>
      <c r="E23" s="252" t="s">
        <v>944</v>
      </c>
      <c r="F23" s="584" t="s">
        <v>945</v>
      </c>
      <c r="G23" s="585"/>
      <c r="H23" s="586"/>
      <c r="I23" s="253">
        <v>42891</v>
      </c>
      <c r="J23" s="254">
        <v>129468.93</v>
      </c>
      <c r="K23" s="254">
        <v>97155</v>
      </c>
      <c r="L23" s="253">
        <v>42968</v>
      </c>
      <c r="M23" s="252"/>
      <c r="N23" s="253">
        <v>42892</v>
      </c>
      <c r="O23" s="253">
        <v>42972</v>
      </c>
    </row>
    <row r="24" spans="1:15" ht="63.75" x14ac:dyDescent="0.25">
      <c r="A24" s="252" t="s">
        <v>389</v>
      </c>
      <c r="B24" s="252" t="s">
        <v>964</v>
      </c>
      <c r="C24" s="252" t="s">
        <v>940</v>
      </c>
      <c r="D24" s="252" t="s">
        <v>941</v>
      </c>
      <c r="E24" s="252" t="s">
        <v>946</v>
      </c>
      <c r="F24" s="584" t="s">
        <v>947</v>
      </c>
      <c r="G24" s="585"/>
      <c r="H24" s="586"/>
      <c r="I24" s="253">
        <v>42919</v>
      </c>
      <c r="J24" s="254">
        <v>241370.59</v>
      </c>
      <c r="K24" s="254">
        <v>205165</v>
      </c>
      <c r="L24" s="253">
        <v>43006</v>
      </c>
      <c r="M24" s="253">
        <v>43532</v>
      </c>
      <c r="N24" s="253">
        <v>42921</v>
      </c>
      <c r="O24" s="253">
        <v>43017</v>
      </c>
    </row>
    <row r="25" spans="1:15" ht="25.5" x14ac:dyDescent="0.25">
      <c r="A25" s="252" t="s">
        <v>398</v>
      </c>
      <c r="B25" s="252" t="s">
        <v>399</v>
      </c>
      <c r="C25" s="252" t="s">
        <v>942</v>
      </c>
      <c r="D25" s="252" t="s">
        <v>943</v>
      </c>
      <c r="E25" s="252" t="s">
        <v>950</v>
      </c>
      <c r="F25" s="584" t="s">
        <v>951</v>
      </c>
      <c r="G25" s="585"/>
      <c r="H25" s="586"/>
      <c r="I25" s="253">
        <v>43187</v>
      </c>
      <c r="J25" s="254">
        <v>357846.76</v>
      </c>
      <c r="K25" s="254">
        <v>285594.05</v>
      </c>
      <c r="L25" s="253">
        <v>43305</v>
      </c>
      <c r="M25" s="252"/>
      <c r="N25" s="253">
        <v>43187</v>
      </c>
      <c r="O25" s="253">
        <v>43305</v>
      </c>
    </row>
    <row r="26" spans="1:15" ht="51" x14ac:dyDescent="0.25">
      <c r="A26" s="252" t="s">
        <v>407</v>
      </c>
      <c r="B26" s="252" t="s">
        <v>408</v>
      </c>
      <c r="C26" s="252" t="s">
        <v>942</v>
      </c>
      <c r="D26" s="252" t="s">
        <v>943</v>
      </c>
      <c r="E26" s="252" t="s">
        <v>950</v>
      </c>
      <c r="F26" s="584" t="s">
        <v>951</v>
      </c>
      <c r="G26" s="585"/>
      <c r="H26" s="586"/>
      <c r="I26" s="253">
        <v>42830</v>
      </c>
      <c r="J26" s="254">
        <v>465062.52</v>
      </c>
      <c r="K26" s="254">
        <v>395303.14</v>
      </c>
      <c r="L26" s="253">
        <v>42930</v>
      </c>
      <c r="M26" s="252"/>
      <c r="N26" s="253">
        <v>42830</v>
      </c>
      <c r="O26" s="253">
        <v>42937</v>
      </c>
    </row>
    <row r="27" spans="1:15" ht="25.5" x14ac:dyDescent="0.25">
      <c r="A27" s="252" t="s">
        <v>712</v>
      </c>
      <c r="B27" s="252" t="s">
        <v>713</v>
      </c>
      <c r="C27" s="252" t="s">
        <v>940</v>
      </c>
      <c r="D27" s="252" t="s">
        <v>941</v>
      </c>
      <c r="E27" s="252" t="s">
        <v>946</v>
      </c>
      <c r="F27" s="584" t="s">
        <v>947</v>
      </c>
      <c r="G27" s="585"/>
      <c r="H27" s="586"/>
      <c r="I27" s="253">
        <v>42732</v>
      </c>
      <c r="J27" s="254">
        <v>419348</v>
      </c>
      <c r="K27" s="254">
        <v>356445.8</v>
      </c>
      <c r="L27" s="253">
        <v>42845</v>
      </c>
      <c r="M27" s="253">
        <v>43500</v>
      </c>
      <c r="N27" s="253">
        <v>42733</v>
      </c>
      <c r="O27" s="253">
        <v>42850</v>
      </c>
    </row>
    <row r="28" spans="1:15" ht="25.5" x14ac:dyDescent="0.25">
      <c r="A28" s="252" t="s">
        <v>698</v>
      </c>
      <c r="B28" s="252" t="s">
        <v>699</v>
      </c>
      <c r="C28" s="252" t="s">
        <v>940</v>
      </c>
      <c r="D28" s="252" t="s">
        <v>941</v>
      </c>
      <c r="E28" s="252" t="s">
        <v>950</v>
      </c>
      <c r="F28" s="584" t="s">
        <v>951</v>
      </c>
      <c r="G28" s="585"/>
      <c r="H28" s="586"/>
      <c r="I28" s="253">
        <v>42734</v>
      </c>
      <c r="J28" s="254">
        <v>53554.71</v>
      </c>
      <c r="K28" s="254">
        <v>45521.5</v>
      </c>
      <c r="L28" s="253">
        <v>42961</v>
      </c>
      <c r="M28" s="253">
        <v>43272</v>
      </c>
      <c r="N28" s="253">
        <v>42737</v>
      </c>
      <c r="O28" s="253">
        <v>42968</v>
      </c>
    </row>
    <row r="29" spans="1:15" ht="38.25" x14ac:dyDescent="0.25">
      <c r="A29" s="252" t="s">
        <v>708</v>
      </c>
      <c r="B29" s="252" t="s">
        <v>709</v>
      </c>
      <c r="C29" s="252" t="s">
        <v>940</v>
      </c>
      <c r="D29" s="252" t="s">
        <v>941</v>
      </c>
      <c r="E29" s="252" t="s">
        <v>938</v>
      </c>
      <c r="F29" s="584" t="s">
        <v>939</v>
      </c>
      <c r="G29" s="585"/>
      <c r="H29" s="586"/>
      <c r="I29" s="253">
        <v>42738</v>
      </c>
      <c r="J29" s="254">
        <v>280477.84999999998</v>
      </c>
      <c r="K29" s="254">
        <v>238406.17</v>
      </c>
      <c r="L29" s="253">
        <v>42835</v>
      </c>
      <c r="M29" s="253">
        <v>43524</v>
      </c>
      <c r="N29" s="253">
        <v>42739</v>
      </c>
      <c r="O29" s="253">
        <v>42857</v>
      </c>
    </row>
    <row r="30" spans="1:15" ht="25.5" x14ac:dyDescent="0.25">
      <c r="A30" s="252" t="s">
        <v>693</v>
      </c>
      <c r="B30" s="252" t="s">
        <v>694</v>
      </c>
      <c r="C30" s="252" t="s">
        <v>942</v>
      </c>
      <c r="D30" s="252" t="s">
        <v>943</v>
      </c>
      <c r="E30" s="252" t="s">
        <v>944</v>
      </c>
      <c r="F30" s="584" t="s">
        <v>945</v>
      </c>
      <c r="G30" s="585"/>
      <c r="H30" s="586"/>
      <c r="I30" s="253">
        <v>42796</v>
      </c>
      <c r="J30" s="254">
        <v>363047.26</v>
      </c>
      <c r="K30" s="254">
        <v>308590.17</v>
      </c>
      <c r="L30" s="253">
        <v>42878</v>
      </c>
      <c r="M30" s="252"/>
      <c r="N30" s="253">
        <v>42797</v>
      </c>
      <c r="O30" s="253">
        <v>42888</v>
      </c>
    </row>
    <row r="31" spans="1:15" ht="25.5" x14ac:dyDescent="0.25">
      <c r="A31" s="252" t="s">
        <v>1011</v>
      </c>
      <c r="B31" s="252" t="s">
        <v>702</v>
      </c>
      <c r="C31" s="252" t="s">
        <v>948</v>
      </c>
      <c r="D31" s="252" t="s">
        <v>1012</v>
      </c>
      <c r="E31" s="252" t="s">
        <v>950</v>
      </c>
      <c r="F31" s="584" t="s">
        <v>951</v>
      </c>
      <c r="G31" s="585"/>
      <c r="H31" s="586"/>
      <c r="I31" s="253">
        <v>43585</v>
      </c>
      <c r="J31" s="254">
        <v>920732.19</v>
      </c>
      <c r="K31" s="254">
        <v>782622.37</v>
      </c>
      <c r="L31" s="252"/>
      <c r="M31" s="252"/>
      <c r="N31" s="253">
        <v>43585</v>
      </c>
      <c r="O31" s="252"/>
    </row>
    <row r="32" spans="1:15" ht="38.25" x14ac:dyDescent="0.25">
      <c r="A32" s="252" t="s">
        <v>333</v>
      </c>
      <c r="B32" s="252" t="s">
        <v>334</v>
      </c>
      <c r="C32" s="252" t="s">
        <v>942</v>
      </c>
      <c r="D32" s="252" t="s">
        <v>943</v>
      </c>
      <c r="E32" s="252" t="s">
        <v>938</v>
      </c>
      <c r="F32" s="584" t="s">
        <v>939</v>
      </c>
      <c r="G32" s="585"/>
      <c r="H32" s="586"/>
      <c r="I32" s="253">
        <v>42822</v>
      </c>
      <c r="J32" s="254">
        <v>1284188.24</v>
      </c>
      <c r="K32" s="254">
        <v>1091560</v>
      </c>
      <c r="L32" s="253">
        <v>42921</v>
      </c>
      <c r="M32" s="252"/>
      <c r="N32" s="253">
        <v>42824</v>
      </c>
      <c r="O32" s="253">
        <v>42923</v>
      </c>
    </row>
    <row r="33" spans="1:15" ht="25.5" x14ac:dyDescent="0.25">
      <c r="A33" s="252" t="s">
        <v>315</v>
      </c>
      <c r="B33" s="252" t="s">
        <v>316</v>
      </c>
      <c r="C33" s="252" t="s">
        <v>942</v>
      </c>
      <c r="D33" s="252" t="s">
        <v>943</v>
      </c>
      <c r="E33" s="252" t="s">
        <v>946</v>
      </c>
      <c r="F33" s="584" t="s">
        <v>947</v>
      </c>
      <c r="G33" s="585"/>
      <c r="H33" s="586"/>
      <c r="I33" s="253">
        <v>42915</v>
      </c>
      <c r="J33" s="254">
        <v>799037.74</v>
      </c>
      <c r="K33" s="254">
        <v>679182.07</v>
      </c>
      <c r="L33" s="253">
        <v>42993</v>
      </c>
      <c r="M33" s="252"/>
      <c r="N33" s="253">
        <v>42916</v>
      </c>
      <c r="O33" s="253">
        <v>42996</v>
      </c>
    </row>
    <row r="34" spans="1:15" ht="25.5" x14ac:dyDescent="0.25">
      <c r="A34" s="252" t="s">
        <v>325</v>
      </c>
      <c r="B34" s="252" t="s">
        <v>326</v>
      </c>
      <c r="C34" s="252" t="s">
        <v>942</v>
      </c>
      <c r="D34" s="252" t="s">
        <v>943</v>
      </c>
      <c r="E34" s="252" t="s">
        <v>950</v>
      </c>
      <c r="F34" s="584" t="s">
        <v>951</v>
      </c>
      <c r="G34" s="585"/>
      <c r="H34" s="586"/>
      <c r="I34" s="253">
        <v>42947</v>
      </c>
      <c r="J34" s="254">
        <v>510164.55</v>
      </c>
      <c r="K34" s="254">
        <v>433639.87</v>
      </c>
      <c r="L34" s="253">
        <v>43021</v>
      </c>
      <c r="M34" s="252"/>
      <c r="N34" s="253">
        <v>42947</v>
      </c>
      <c r="O34" s="253">
        <v>43024</v>
      </c>
    </row>
    <row r="35" spans="1:15" ht="38.25" x14ac:dyDescent="0.25">
      <c r="A35" s="252" t="s">
        <v>320</v>
      </c>
      <c r="B35" s="252" t="s">
        <v>321</v>
      </c>
      <c r="C35" s="252" t="s">
        <v>940</v>
      </c>
      <c r="D35" s="252" t="s">
        <v>941</v>
      </c>
      <c r="E35" s="252" t="s">
        <v>944</v>
      </c>
      <c r="F35" s="584" t="s">
        <v>945</v>
      </c>
      <c r="G35" s="585"/>
      <c r="H35" s="586"/>
      <c r="I35" s="253">
        <v>43026</v>
      </c>
      <c r="J35" s="254">
        <v>288232.69</v>
      </c>
      <c r="K35" s="254">
        <v>244997.78</v>
      </c>
      <c r="L35" s="253">
        <v>43133</v>
      </c>
      <c r="M35" s="253">
        <v>43587</v>
      </c>
      <c r="N35" s="253">
        <v>43032</v>
      </c>
      <c r="O35" s="253">
        <v>43133</v>
      </c>
    </row>
    <row r="36" spans="1:15" ht="25.5" x14ac:dyDescent="0.25">
      <c r="A36" s="252" t="s">
        <v>379</v>
      </c>
      <c r="B36" s="252" t="s">
        <v>380</v>
      </c>
      <c r="C36" s="252" t="s">
        <v>942</v>
      </c>
      <c r="D36" s="252" t="s">
        <v>943</v>
      </c>
      <c r="E36" s="252" t="s">
        <v>950</v>
      </c>
      <c r="F36" s="584" t="s">
        <v>951</v>
      </c>
      <c r="G36" s="585"/>
      <c r="H36" s="586"/>
      <c r="I36" s="253">
        <v>42719</v>
      </c>
      <c r="J36" s="254">
        <v>515526.52</v>
      </c>
      <c r="K36" s="254">
        <v>191794.23</v>
      </c>
      <c r="L36" s="253">
        <v>42809</v>
      </c>
      <c r="M36" s="252"/>
      <c r="N36" s="253">
        <v>42720</v>
      </c>
      <c r="O36" s="253">
        <v>42815</v>
      </c>
    </row>
    <row r="37" spans="1:15" ht="25.5" x14ac:dyDescent="0.25">
      <c r="A37" s="252" t="s">
        <v>375</v>
      </c>
      <c r="B37" s="252" t="s">
        <v>376</v>
      </c>
      <c r="C37" s="252" t="s">
        <v>942</v>
      </c>
      <c r="D37" s="252" t="s">
        <v>943</v>
      </c>
      <c r="E37" s="252" t="s">
        <v>938</v>
      </c>
      <c r="F37" s="584" t="s">
        <v>939</v>
      </c>
      <c r="G37" s="585"/>
      <c r="H37" s="586"/>
      <c r="I37" s="253">
        <v>42734</v>
      </c>
      <c r="J37" s="254">
        <v>728508.61</v>
      </c>
      <c r="K37" s="254">
        <v>500104.16</v>
      </c>
      <c r="L37" s="253">
        <v>42835</v>
      </c>
      <c r="M37" s="252"/>
      <c r="N37" s="253">
        <v>42737</v>
      </c>
      <c r="O37" s="253">
        <v>42838</v>
      </c>
    </row>
    <row r="38" spans="1:15" ht="38.25" x14ac:dyDescent="0.25">
      <c r="A38" s="252" t="s">
        <v>296</v>
      </c>
      <c r="B38" s="252" t="s">
        <v>297</v>
      </c>
      <c r="C38" s="252" t="s">
        <v>940</v>
      </c>
      <c r="D38" s="252" t="s">
        <v>941</v>
      </c>
      <c r="E38" s="252" t="s">
        <v>950</v>
      </c>
      <c r="F38" s="584" t="s">
        <v>951</v>
      </c>
      <c r="G38" s="585"/>
      <c r="H38" s="586"/>
      <c r="I38" s="253">
        <v>42674</v>
      </c>
      <c r="J38" s="254">
        <v>364031.13</v>
      </c>
      <c r="K38" s="254">
        <v>336728.79</v>
      </c>
      <c r="L38" s="253">
        <v>42821</v>
      </c>
      <c r="M38" s="253">
        <v>43391</v>
      </c>
      <c r="N38" s="253">
        <v>42674</v>
      </c>
      <c r="O38" s="253">
        <v>42831</v>
      </c>
    </row>
    <row r="39" spans="1:15" ht="51" x14ac:dyDescent="0.25">
      <c r="A39" s="252" t="s">
        <v>285</v>
      </c>
      <c r="B39" s="252" t="s">
        <v>286</v>
      </c>
      <c r="C39" s="252" t="s">
        <v>940</v>
      </c>
      <c r="D39" s="252" t="s">
        <v>941</v>
      </c>
      <c r="E39" s="252" t="s">
        <v>944</v>
      </c>
      <c r="F39" s="584" t="s">
        <v>945</v>
      </c>
      <c r="G39" s="585"/>
      <c r="H39" s="586"/>
      <c r="I39" s="253">
        <v>42724</v>
      </c>
      <c r="J39" s="254">
        <v>351133</v>
      </c>
      <c r="K39" s="254">
        <v>342354.67</v>
      </c>
      <c r="L39" s="253">
        <v>42815</v>
      </c>
      <c r="M39" s="253">
        <v>43439</v>
      </c>
      <c r="N39" s="253">
        <v>42725</v>
      </c>
      <c r="O39" s="253">
        <v>42828</v>
      </c>
    </row>
    <row r="40" spans="1:15" ht="25.5" x14ac:dyDescent="0.25">
      <c r="A40" s="252" t="s">
        <v>279</v>
      </c>
      <c r="B40" s="252" t="s">
        <v>280</v>
      </c>
      <c r="C40" s="252" t="s">
        <v>940</v>
      </c>
      <c r="D40" s="252" t="s">
        <v>941</v>
      </c>
      <c r="E40" s="252" t="s">
        <v>944</v>
      </c>
      <c r="F40" s="584" t="s">
        <v>945</v>
      </c>
      <c r="G40" s="585"/>
      <c r="H40" s="586"/>
      <c r="I40" s="253">
        <v>42761</v>
      </c>
      <c r="J40" s="254">
        <v>477665.92</v>
      </c>
      <c r="K40" s="254">
        <v>465724.26</v>
      </c>
      <c r="L40" s="253">
        <v>42837</v>
      </c>
      <c r="M40" s="253">
        <v>43544</v>
      </c>
      <c r="N40" s="253">
        <v>42725</v>
      </c>
      <c r="O40" s="253">
        <v>42844</v>
      </c>
    </row>
    <row r="41" spans="1:15" ht="63.75" x14ac:dyDescent="0.25">
      <c r="A41" s="252" t="s">
        <v>289</v>
      </c>
      <c r="B41" s="252" t="s">
        <v>290</v>
      </c>
      <c r="C41" s="252" t="s">
        <v>940</v>
      </c>
      <c r="D41" s="252" t="s">
        <v>941</v>
      </c>
      <c r="E41" s="252" t="s">
        <v>938</v>
      </c>
      <c r="F41" s="584" t="s">
        <v>939</v>
      </c>
      <c r="G41" s="585"/>
      <c r="H41" s="586"/>
      <c r="I41" s="253">
        <v>42523</v>
      </c>
      <c r="J41" s="254">
        <v>1436769.54</v>
      </c>
      <c r="K41" s="254">
        <v>945568</v>
      </c>
      <c r="L41" s="253">
        <v>42725</v>
      </c>
      <c r="M41" s="253">
        <v>43339</v>
      </c>
      <c r="N41" s="253">
        <v>42527</v>
      </c>
      <c r="O41" s="253">
        <v>42732</v>
      </c>
    </row>
    <row r="42" spans="1:15" ht="38.25" x14ac:dyDescent="0.25">
      <c r="A42" s="252" t="s">
        <v>593</v>
      </c>
      <c r="B42" s="252" t="s">
        <v>594</v>
      </c>
      <c r="C42" s="252" t="s">
        <v>940</v>
      </c>
      <c r="D42" s="252" t="s">
        <v>941</v>
      </c>
      <c r="E42" s="252" t="s">
        <v>944</v>
      </c>
      <c r="F42" s="584" t="s">
        <v>945</v>
      </c>
      <c r="G42" s="585"/>
      <c r="H42" s="586"/>
      <c r="I42" s="253">
        <v>42758</v>
      </c>
      <c r="J42" s="254">
        <v>77916.53</v>
      </c>
      <c r="K42" s="254">
        <v>55462</v>
      </c>
      <c r="L42" s="253">
        <v>42853</v>
      </c>
      <c r="M42" s="253">
        <v>43276</v>
      </c>
      <c r="N42" s="253">
        <v>42705</v>
      </c>
      <c r="O42" s="253">
        <v>42866</v>
      </c>
    </row>
    <row r="43" spans="1:15" ht="38.25" x14ac:dyDescent="0.25">
      <c r="A43" s="252" t="s">
        <v>596</v>
      </c>
      <c r="B43" s="252" t="s">
        <v>597</v>
      </c>
      <c r="C43" s="252" t="s">
        <v>942</v>
      </c>
      <c r="D43" s="252" t="s">
        <v>943</v>
      </c>
      <c r="E43" s="252" t="s">
        <v>950</v>
      </c>
      <c r="F43" s="584" t="s">
        <v>951</v>
      </c>
      <c r="G43" s="585"/>
      <c r="H43" s="586"/>
      <c r="I43" s="253">
        <v>42705</v>
      </c>
      <c r="J43" s="254">
        <v>191806.42</v>
      </c>
      <c r="K43" s="254">
        <v>163035.45000000001</v>
      </c>
      <c r="L43" s="253">
        <v>42839</v>
      </c>
      <c r="M43" s="252"/>
      <c r="N43" s="253">
        <v>42706</v>
      </c>
      <c r="O43" s="253">
        <v>42851</v>
      </c>
    </row>
    <row r="44" spans="1:15" ht="51" x14ac:dyDescent="0.25">
      <c r="A44" s="252" t="s">
        <v>588</v>
      </c>
      <c r="B44" s="252" t="s">
        <v>589</v>
      </c>
      <c r="C44" s="252" t="s">
        <v>940</v>
      </c>
      <c r="D44" s="252" t="s">
        <v>941</v>
      </c>
      <c r="E44" s="252" t="s">
        <v>946</v>
      </c>
      <c r="F44" s="584" t="s">
        <v>947</v>
      </c>
      <c r="G44" s="585"/>
      <c r="H44" s="586"/>
      <c r="I44" s="253">
        <v>42737</v>
      </c>
      <c r="J44" s="254">
        <v>169733.46</v>
      </c>
      <c r="K44" s="254">
        <v>144273.44</v>
      </c>
      <c r="L44" s="253">
        <v>42845</v>
      </c>
      <c r="M44" s="253">
        <v>43425</v>
      </c>
      <c r="N44" s="253">
        <v>42739</v>
      </c>
      <c r="O44" s="253">
        <v>42850</v>
      </c>
    </row>
    <row r="45" spans="1:15" ht="38.25" x14ac:dyDescent="0.25">
      <c r="A45" s="252" t="s">
        <v>599</v>
      </c>
      <c r="B45" s="252" t="s">
        <v>600</v>
      </c>
      <c r="C45" s="252" t="s">
        <v>942</v>
      </c>
      <c r="D45" s="252" t="s">
        <v>943</v>
      </c>
      <c r="E45" s="252" t="s">
        <v>965</v>
      </c>
      <c r="F45" s="584" t="s">
        <v>966</v>
      </c>
      <c r="G45" s="585"/>
      <c r="H45" s="586"/>
      <c r="I45" s="253">
        <v>42797</v>
      </c>
      <c r="J45" s="254">
        <v>416817.53</v>
      </c>
      <c r="K45" s="254">
        <v>225380.11</v>
      </c>
      <c r="L45" s="253">
        <v>42902</v>
      </c>
      <c r="M45" s="252"/>
      <c r="N45" s="253">
        <v>42801</v>
      </c>
      <c r="O45" s="253">
        <v>42905</v>
      </c>
    </row>
    <row r="46" spans="1:15" ht="25.5" x14ac:dyDescent="0.25">
      <c r="A46" s="252" t="s">
        <v>611</v>
      </c>
      <c r="B46" s="252" t="s">
        <v>612</v>
      </c>
      <c r="C46" s="252" t="s">
        <v>942</v>
      </c>
      <c r="D46" s="252" t="s">
        <v>943</v>
      </c>
      <c r="E46" s="252" t="s">
        <v>950</v>
      </c>
      <c r="F46" s="584" t="s">
        <v>951</v>
      </c>
      <c r="G46" s="585"/>
      <c r="H46" s="586"/>
      <c r="I46" s="253">
        <v>42563</v>
      </c>
      <c r="J46" s="254">
        <v>297849</v>
      </c>
      <c r="K46" s="254">
        <v>253171</v>
      </c>
      <c r="L46" s="253">
        <v>42607</v>
      </c>
      <c r="M46" s="252"/>
      <c r="N46" s="253">
        <v>42516</v>
      </c>
      <c r="O46" s="253">
        <v>42615</v>
      </c>
    </row>
    <row r="47" spans="1:15" ht="25.5" x14ac:dyDescent="0.25">
      <c r="A47" s="252" t="s">
        <v>603</v>
      </c>
      <c r="B47" s="252" t="s">
        <v>604</v>
      </c>
      <c r="C47" s="252" t="s">
        <v>942</v>
      </c>
      <c r="D47" s="252" t="s">
        <v>943</v>
      </c>
      <c r="E47" s="252" t="s">
        <v>946</v>
      </c>
      <c r="F47" s="584" t="s">
        <v>947</v>
      </c>
      <c r="G47" s="585"/>
      <c r="H47" s="586"/>
      <c r="I47" s="253">
        <v>42548</v>
      </c>
      <c r="J47" s="254">
        <v>557789.41</v>
      </c>
      <c r="K47" s="254">
        <v>474120</v>
      </c>
      <c r="L47" s="253">
        <v>42614</v>
      </c>
      <c r="M47" s="252"/>
      <c r="N47" s="253">
        <v>42517</v>
      </c>
      <c r="O47" s="253">
        <v>42629</v>
      </c>
    </row>
    <row r="48" spans="1:15" ht="25.5" x14ac:dyDescent="0.25">
      <c r="A48" s="252" t="s">
        <v>614</v>
      </c>
      <c r="B48" s="252" t="s">
        <v>615</v>
      </c>
      <c r="C48" s="252" t="s">
        <v>942</v>
      </c>
      <c r="D48" s="252" t="s">
        <v>943</v>
      </c>
      <c r="E48" s="252" t="s">
        <v>938</v>
      </c>
      <c r="F48" s="584" t="s">
        <v>939</v>
      </c>
      <c r="G48" s="585"/>
      <c r="H48" s="586"/>
      <c r="I48" s="253">
        <v>42573</v>
      </c>
      <c r="J48" s="254">
        <v>1467582</v>
      </c>
      <c r="K48" s="254">
        <v>1247444</v>
      </c>
      <c r="L48" s="253">
        <v>42643</v>
      </c>
      <c r="M48" s="252"/>
      <c r="N48" s="253">
        <v>42522</v>
      </c>
      <c r="O48" s="253">
        <v>42647</v>
      </c>
    </row>
    <row r="49" spans="1:15" ht="25.5" x14ac:dyDescent="0.25">
      <c r="A49" s="252" t="s">
        <v>607</v>
      </c>
      <c r="B49" s="252" t="s">
        <v>608</v>
      </c>
      <c r="C49" s="252" t="s">
        <v>942</v>
      </c>
      <c r="D49" s="252" t="s">
        <v>943</v>
      </c>
      <c r="E49" s="252" t="s">
        <v>944</v>
      </c>
      <c r="F49" s="584" t="s">
        <v>945</v>
      </c>
      <c r="G49" s="585"/>
      <c r="H49" s="586"/>
      <c r="I49" s="253">
        <v>42569</v>
      </c>
      <c r="J49" s="254">
        <v>203981</v>
      </c>
      <c r="K49" s="254">
        <v>173383.85</v>
      </c>
      <c r="L49" s="253">
        <v>42615</v>
      </c>
      <c r="M49" s="252"/>
      <c r="N49" s="253">
        <v>42527</v>
      </c>
      <c r="O49" s="253">
        <v>42622</v>
      </c>
    </row>
    <row r="50" spans="1:15" ht="25.5" x14ac:dyDescent="0.25">
      <c r="A50" s="252" t="s">
        <v>572</v>
      </c>
      <c r="B50" s="252" t="s">
        <v>573</v>
      </c>
      <c r="C50" s="252" t="s">
        <v>942</v>
      </c>
      <c r="D50" s="252" t="s">
        <v>943</v>
      </c>
      <c r="E50" s="252" t="s">
        <v>967</v>
      </c>
      <c r="F50" s="584" t="s">
        <v>968</v>
      </c>
      <c r="G50" s="585"/>
      <c r="H50" s="586"/>
      <c r="I50" s="253">
        <v>43315</v>
      </c>
      <c r="J50" s="254">
        <v>47242</v>
      </c>
      <c r="K50" s="254">
        <v>43698.85</v>
      </c>
      <c r="L50" s="253">
        <v>43465</v>
      </c>
      <c r="M50" s="252"/>
      <c r="N50" s="253">
        <v>43315</v>
      </c>
      <c r="O50" s="253">
        <v>43465</v>
      </c>
    </row>
    <row r="51" spans="1:15" ht="25.5" x14ac:dyDescent="0.25">
      <c r="A51" s="252" t="s">
        <v>551</v>
      </c>
      <c r="B51" s="252" t="s">
        <v>552</v>
      </c>
      <c r="C51" s="252" t="s">
        <v>942</v>
      </c>
      <c r="D51" s="252" t="s">
        <v>943</v>
      </c>
      <c r="E51" s="252" t="s">
        <v>969</v>
      </c>
      <c r="F51" s="584" t="s">
        <v>553</v>
      </c>
      <c r="G51" s="585"/>
      <c r="H51" s="586"/>
      <c r="I51" s="253">
        <v>43340</v>
      </c>
      <c r="J51" s="254">
        <v>18170.59</v>
      </c>
      <c r="K51" s="254">
        <v>16807.79</v>
      </c>
      <c r="L51" s="253">
        <v>43465</v>
      </c>
      <c r="M51" s="252"/>
      <c r="N51" s="253">
        <v>43340</v>
      </c>
      <c r="O51" s="253">
        <v>43467</v>
      </c>
    </row>
    <row r="52" spans="1:15" ht="25.5" x14ac:dyDescent="0.25">
      <c r="A52" s="252" t="s">
        <v>505</v>
      </c>
      <c r="B52" s="252" t="s">
        <v>506</v>
      </c>
      <c r="C52" s="252" t="s">
        <v>942</v>
      </c>
      <c r="D52" s="252" t="s">
        <v>943</v>
      </c>
      <c r="E52" s="252" t="s">
        <v>970</v>
      </c>
      <c r="F52" s="584" t="s">
        <v>507</v>
      </c>
      <c r="G52" s="585"/>
      <c r="H52" s="586"/>
      <c r="I52" s="253">
        <v>43343</v>
      </c>
      <c r="J52" s="254">
        <v>34079.07</v>
      </c>
      <c r="K52" s="254">
        <v>31523.14</v>
      </c>
      <c r="L52" s="253">
        <v>43452</v>
      </c>
      <c r="M52" s="252"/>
      <c r="N52" s="253">
        <v>43343</v>
      </c>
      <c r="O52" s="253">
        <v>43453</v>
      </c>
    </row>
    <row r="53" spans="1:15" ht="38.25" x14ac:dyDescent="0.25">
      <c r="A53" s="252" t="s">
        <v>582</v>
      </c>
      <c r="B53" s="252" t="s">
        <v>583</v>
      </c>
      <c r="C53" s="252" t="s">
        <v>942</v>
      </c>
      <c r="D53" s="252" t="s">
        <v>943</v>
      </c>
      <c r="E53" s="252" t="s">
        <v>971</v>
      </c>
      <c r="F53" s="584" t="s">
        <v>165</v>
      </c>
      <c r="G53" s="585"/>
      <c r="H53" s="586"/>
      <c r="I53" s="253">
        <v>43346</v>
      </c>
      <c r="J53" s="254">
        <v>107171</v>
      </c>
      <c r="K53" s="254">
        <v>99133.17</v>
      </c>
      <c r="L53" s="253">
        <v>43462</v>
      </c>
      <c r="M53" s="252"/>
      <c r="N53" s="253">
        <v>43346</v>
      </c>
      <c r="O53" s="253">
        <v>43465</v>
      </c>
    </row>
    <row r="54" spans="1:15" ht="38.25" x14ac:dyDescent="0.25">
      <c r="A54" s="252" t="s">
        <v>577</v>
      </c>
      <c r="B54" s="252" t="s">
        <v>578</v>
      </c>
      <c r="C54" s="252" t="s">
        <v>940</v>
      </c>
      <c r="D54" s="252" t="s">
        <v>941</v>
      </c>
      <c r="E54" s="252" t="s">
        <v>972</v>
      </c>
      <c r="F54" s="584" t="s">
        <v>973</v>
      </c>
      <c r="G54" s="585"/>
      <c r="H54" s="586"/>
      <c r="I54" s="253">
        <v>43348</v>
      </c>
      <c r="J54" s="254">
        <v>26893</v>
      </c>
      <c r="K54" s="254">
        <v>21944.7</v>
      </c>
      <c r="L54" s="253">
        <v>43461</v>
      </c>
      <c r="M54" s="253">
        <v>43573</v>
      </c>
      <c r="N54" s="253">
        <v>43348</v>
      </c>
      <c r="O54" s="253">
        <v>43461</v>
      </c>
    </row>
    <row r="55" spans="1:15" ht="38.25" x14ac:dyDescent="0.25">
      <c r="A55" s="252" t="s">
        <v>536</v>
      </c>
      <c r="B55" s="252" t="s">
        <v>537</v>
      </c>
      <c r="C55" s="252" t="s">
        <v>942</v>
      </c>
      <c r="D55" s="252" t="s">
        <v>943</v>
      </c>
      <c r="E55" s="252" t="s">
        <v>974</v>
      </c>
      <c r="F55" s="584" t="s">
        <v>975</v>
      </c>
      <c r="G55" s="585"/>
      <c r="H55" s="586"/>
      <c r="I55" s="253">
        <v>43357</v>
      </c>
      <c r="J55" s="254">
        <v>100219.43</v>
      </c>
      <c r="K55" s="254">
        <v>92702.97</v>
      </c>
      <c r="L55" s="253">
        <v>43455</v>
      </c>
      <c r="M55" s="252"/>
      <c r="N55" s="253">
        <v>43357</v>
      </c>
      <c r="O55" s="253">
        <v>43461</v>
      </c>
    </row>
    <row r="56" spans="1:15" ht="51" x14ac:dyDescent="0.25">
      <c r="A56" s="252" t="s">
        <v>541</v>
      </c>
      <c r="B56" s="252" t="s">
        <v>542</v>
      </c>
      <c r="C56" s="252" t="s">
        <v>942</v>
      </c>
      <c r="D56" s="252" t="s">
        <v>943</v>
      </c>
      <c r="E56" s="252" t="s">
        <v>976</v>
      </c>
      <c r="F56" s="584" t="s">
        <v>977</v>
      </c>
      <c r="G56" s="585"/>
      <c r="H56" s="586"/>
      <c r="I56" s="253">
        <v>43357</v>
      </c>
      <c r="J56" s="254">
        <v>52792.94</v>
      </c>
      <c r="K56" s="254">
        <v>48833.47</v>
      </c>
      <c r="L56" s="253">
        <v>43462</v>
      </c>
      <c r="M56" s="252"/>
      <c r="N56" s="253">
        <v>43357</v>
      </c>
      <c r="O56" s="253">
        <v>43465</v>
      </c>
    </row>
    <row r="57" spans="1:15" ht="38.25" x14ac:dyDescent="0.25">
      <c r="A57" s="252" t="s">
        <v>566</v>
      </c>
      <c r="B57" s="252" t="s">
        <v>567</v>
      </c>
      <c r="C57" s="252" t="s">
        <v>942</v>
      </c>
      <c r="D57" s="252" t="s">
        <v>943</v>
      </c>
      <c r="E57" s="252" t="s">
        <v>978</v>
      </c>
      <c r="F57" s="584" t="s">
        <v>979</v>
      </c>
      <c r="G57" s="585"/>
      <c r="H57" s="586"/>
      <c r="I57" s="253">
        <v>43362</v>
      </c>
      <c r="J57" s="254">
        <v>240523</v>
      </c>
      <c r="K57" s="254">
        <v>222483.77</v>
      </c>
      <c r="L57" s="253">
        <v>43504</v>
      </c>
      <c r="M57" s="252"/>
      <c r="N57" s="253">
        <v>43362</v>
      </c>
      <c r="O57" s="253">
        <v>43514</v>
      </c>
    </row>
    <row r="58" spans="1:15" ht="51" x14ac:dyDescent="0.25">
      <c r="A58" s="252" t="s">
        <v>546</v>
      </c>
      <c r="B58" s="252" t="s">
        <v>547</v>
      </c>
      <c r="C58" s="252" t="s">
        <v>942</v>
      </c>
      <c r="D58" s="252" t="s">
        <v>943</v>
      </c>
      <c r="E58" s="252" t="s">
        <v>980</v>
      </c>
      <c r="F58" s="584" t="s">
        <v>548</v>
      </c>
      <c r="G58" s="585"/>
      <c r="H58" s="586"/>
      <c r="I58" s="253">
        <v>43363</v>
      </c>
      <c r="J58" s="254">
        <v>21270.58</v>
      </c>
      <c r="K58" s="254">
        <v>19675.28</v>
      </c>
      <c r="L58" s="253">
        <v>43502</v>
      </c>
      <c r="M58" s="252"/>
      <c r="N58" s="253">
        <v>43363</v>
      </c>
      <c r="O58" s="253">
        <v>43503</v>
      </c>
    </row>
    <row r="59" spans="1:15" ht="38.25" x14ac:dyDescent="0.25">
      <c r="A59" s="252" t="s">
        <v>556</v>
      </c>
      <c r="B59" s="252" t="s">
        <v>557</v>
      </c>
      <c r="C59" s="252" t="s">
        <v>942</v>
      </c>
      <c r="D59" s="252" t="s">
        <v>943</v>
      </c>
      <c r="E59" s="252" t="s">
        <v>981</v>
      </c>
      <c r="F59" s="584" t="s">
        <v>558</v>
      </c>
      <c r="G59" s="585"/>
      <c r="H59" s="586"/>
      <c r="I59" s="253">
        <v>43364</v>
      </c>
      <c r="J59" s="254">
        <v>24982.35</v>
      </c>
      <c r="K59" s="254">
        <v>23108.67</v>
      </c>
      <c r="L59" s="253">
        <v>43480</v>
      </c>
      <c r="M59" s="252"/>
      <c r="N59" s="253">
        <v>43364</v>
      </c>
      <c r="O59" s="253">
        <v>43482</v>
      </c>
    </row>
    <row r="60" spans="1:15" ht="51" x14ac:dyDescent="0.25">
      <c r="A60" s="252" t="s">
        <v>516</v>
      </c>
      <c r="B60" s="252" t="s">
        <v>517</v>
      </c>
      <c r="C60" s="252" t="s">
        <v>942</v>
      </c>
      <c r="D60" s="252" t="s">
        <v>943</v>
      </c>
      <c r="E60" s="252" t="s">
        <v>982</v>
      </c>
      <c r="F60" s="584" t="s">
        <v>983</v>
      </c>
      <c r="G60" s="585"/>
      <c r="H60" s="586"/>
      <c r="I60" s="253">
        <v>43368</v>
      </c>
      <c r="J60" s="254">
        <v>25966.25</v>
      </c>
      <c r="K60" s="254">
        <v>22374.91</v>
      </c>
      <c r="L60" s="253">
        <v>43489</v>
      </c>
      <c r="M60" s="252"/>
      <c r="N60" s="253">
        <v>43368</v>
      </c>
      <c r="O60" s="253">
        <v>43489</v>
      </c>
    </row>
    <row r="61" spans="1:15" ht="51" x14ac:dyDescent="0.25">
      <c r="A61" s="252" t="s">
        <v>521</v>
      </c>
      <c r="B61" s="252" t="s">
        <v>522</v>
      </c>
      <c r="C61" s="252" t="s">
        <v>942</v>
      </c>
      <c r="D61" s="252" t="s">
        <v>943</v>
      </c>
      <c r="E61" s="252" t="s">
        <v>984</v>
      </c>
      <c r="F61" s="584" t="s">
        <v>523</v>
      </c>
      <c r="G61" s="585"/>
      <c r="H61" s="586"/>
      <c r="I61" s="253">
        <v>43369</v>
      </c>
      <c r="J61" s="254">
        <v>23626.35</v>
      </c>
      <c r="K61" s="254">
        <v>21854.37</v>
      </c>
      <c r="L61" s="253">
        <v>43461</v>
      </c>
      <c r="M61" s="252"/>
      <c r="N61" s="253">
        <v>43369</v>
      </c>
      <c r="O61" s="253">
        <v>43465</v>
      </c>
    </row>
    <row r="62" spans="1:15" ht="38.25" x14ac:dyDescent="0.25">
      <c r="A62" s="252" t="s">
        <v>510</v>
      </c>
      <c r="B62" s="252" t="s">
        <v>511</v>
      </c>
      <c r="C62" s="252" t="s">
        <v>942</v>
      </c>
      <c r="D62" s="252" t="s">
        <v>943</v>
      </c>
      <c r="E62" s="252" t="s">
        <v>985</v>
      </c>
      <c r="F62" s="584" t="s">
        <v>986</v>
      </c>
      <c r="G62" s="585"/>
      <c r="H62" s="586"/>
      <c r="I62" s="253">
        <v>43370</v>
      </c>
      <c r="J62" s="254">
        <v>178018.17</v>
      </c>
      <c r="K62" s="254">
        <v>164666.79999999999</v>
      </c>
      <c r="L62" s="253">
        <v>43502</v>
      </c>
      <c r="M62" s="252"/>
      <c r="N62" s="253">
        <v>43370</v>
      </c>
      <c r="O62" s="253">
        <v>43502</v>
      </c>
    </row>
    <row r="63" spans="1:15" ht="25.5" x14ac:dyDescent="0.25">
      <c r="A63" s="252" t="s">
        <v>502</v>
      </c>
      <c r="B63" s="252" t="s">
        <v>503</v>
      </c>
      <c r="C63" s="252" t="s">
        <v>942</v>
      </c>
      <c r="D63" s="252" t="s">
        <v>943</v>
      </c>
      <c r="E63" s="252" t="s">
        <v>944</v>
      </c>
      <c r="F63" s="584" t="s">
        <v>945</v>
      </c>
      <c r="G63" s="585"/>
      <c r="H63" s="586"/>
      <c r="I63" s="253">
        <v>43371</v>
      </c>
      <c r="J63" s="254">
        <v>33913.86</v>
      </c>
      <c r="K63" s="254">
        <v>31370.32</v>
      </c>
      <c r="L63" s="253">
        <v>43497</v>
      </c>
      <c r="M63" s="252"/>
      <c r="N63" s="253">
        <v>43371</v>
      </c>
      <c r="O63" s="253">
        <v>43508</v>
      </c>
    </row>
    <row r="64" spans="1:15" ht="51" x14ac:dyDescent="0.25">
      <c r="A64" s="252" t="s">
        <v>531</v>
      </c>
      <c r="B64" s="252" t="s">
        <v>532</v>
      </c>
      <c r="C64" s="252" t="s">
        <v>942</v>
      </c>
      <c r="D64" s="252" t="s">
        <v>943</v>
      </c>
      <c r="E64" s="252" t="s">
        <v>987</v>
      </c>
      <c r="F64" s="584" t="s">
        <v>988</v>
      </c>
      <c r="G64" s="585"/>
      <c r="H64" s="586"/>
      <c r="I64" s="253">
        <v>43371</v>
      </c>
      <c r="J64" s="254">
        <v>21476.83</v>
      </c>
      <c r="K64" s="254">
        <v>19866.060000000001</v>
      </c>
      <c r="L64" s="253">
        <v>43487</v>
      </c>
      <c r="M64" s="252"/>
      <c r="N64" s="253">
        <v>43371</v>
      </c>
      <c r="O64" s="253">
        <v>43495</v>
      </c>
    </row>
    <row r="65" spans="1:15" ht="51" x14ac:dyDescent="0.25">
      <c r="A65" s="252" t="s">
        <v>526</v>
      </c>
      <c r="B65" s="252" t="s">
        <v>527</v>
      </c>
      <c r="C65" s="252" t="s">
        <v>942</v>
      </c>
      <c r="D65" s="252" t="s">
        <v>943</v>
      </c>
      <c r="E65" s="252" t="s">
        <v>989</v>
      </c>
      <c r="F65" s="584" t="s">
        <v>528</v>
      </c>
      <c r="G65" s="585"/>
      <c r="H65" s="586"/>
      <c r="I65" s="253">
        <v>43371</v>
      </c>
      <c r="J65" s="254">
        <v>14262.54</v>
      </c>
      <c r="K65" s="254">
        <v>13192.84</v>
      </c>
      <c r="L65" s="253">
        <v>43477</v>
      </c>
      <c r="M65" s="252"/>
      <c r="N65" s="253">
        <v>43371</v>
      </c>
      <c r="O65" s="253">
        <v>43480</v>
      </c>
    </row>
    <row r="66" spans="1:15" ht="25.5" x14ac:dyDescent="0.25">
      <c r="A66" s="252" t="s">
        <v>561</v>
      </c>
      <c r="B66" s="252" t="s">
        <v>562</v>
      </c>
      <c r="C66" s="252" t="s">
        <v>942</v>
      </c>
      <c r="D66" s="252" t="s">
        <v>943</v>
      </c>
      <c r="E66" s="252" t="s">
        <v>990</v>
      </c>
      <c r="F66" s="584" t="s">
        <v>991</v>
      </c>
      <c r="G66" s="585"/>
      <c r="H66" s="586"/>
      <c r="I66" s="253">
        <v>43409</v>
      </c>
      <c r="J66" s="254">
        <v>19449.150000000001</v>
      </c>
      <c r="K66" s="254">
        <v>16268.01</v>
      </c>
      <c r="L66" s="253">
        <v>43508</v>
      </c>
      <c r="M66" s="252"/>
      <c r="N66" s="253">
        <v>43409</v>
      </c>
      <c r="O66" s="253">
        <v>43508</v>
      </c>
    </row>
    <row r="67" spans="1:15" ht="51" x14ac:dyDescent="0.25">
      <c r="A67" s="252" t="s">
        <v>992</v>
      </c>
      <c r="B67" s="252" t="s">
        <v>542</v>
      </c>
      <c r="C67" s="252" t="s">
        <v>936</v>
      </c>
      <c r="D67" s="252" t="s">
        <v>993</v>
      </c>
      <c r="E67" s="252" t="s">
        <v>976</v>
      </c>
      <c r="F67" s="584" t="s">
        <v>994</v>
      </c>
      <c r="G67" s="585"/>
      <c r="H67" s="586"/>
      <c r="I67" s="253">
        <v>43409</v>
      </c>
      <c r="J67" s="254">
        <v>52792.94</v>
      </c>
      <c r="K67" s="254">
        <v>48833.47</v>
      </c>
      <c r="L67" s="252"/>
      <c r="M67" s="252"/>
      <c r="N67" s="253">
        <v>43409</v>
      </c>
      <c r="O67" s="252"/>
    </row>
    <row r="68" spans="1:15" ht="25.5" x14ac:dyDescent="0.25">
      <c r="A68" s="252" t="s">
        <v>995</v>
      </c>
      <c r="B68" s="252" t="s">
        <v>562</v>
      </c>
      <c r="C68" s="252" t="s">
        <v>936</v>
      </c>
      <c r="D68" s="252" t="s">
        <v>993</v>
      </c>
      <c r="E68" s="252" t="s">
        <v>990</v>
      </c>
      <c r="F68" s="584" t="s">
        <v>996</v>
      </c>
      <c r="G68" s="585"/>
      <c r="H68" s="586"/>
      <c r="I68" s="253">
        <v>43465</v>
      </c>
      <c r="J68" s="254">
        <v>19449.150000000001</v>
      </c>
      <c r="K68" s="254">
        <v>16268.01</v>
      </c>
      <c r="L68" s="252"/>
      <c r="M68" s="252"/>
      <c r="N68" s="253">
        <v>43465</v>
      </c>
      <c r="O68" s="252"/>
    </row>
    <row r="69" spans="1:15" ht="25.5" x14ac:dyDescent="0.25">
      <c r="A69" s="252" t="s">
        <v>997</v>
      </c>
      <c r="B69" s="252" t="s">
        <v>272</v>
      </c>
      <c r="C69" s="252" t="s">
        <v>936</v>
      </c>
      <c r="D69" s="252" t="s">
        <v>937</v>
      </c>
      <c r="E69" s="252" t="s">
        <v>938</v>
      </c>
      <c r="F69" s="584" t="s">
        <v>939</v>
      </c>
      <c r="G69" s="585"/>
      <c r="H69" s="586"/>
      <c r="I69" s="253">
        <v>42669</v>
      </c>
      <c r="J69" s="254">
        <v>881463.25</v>
      </c>
      <c r="K69" s="254">
        <v>823761.25</v>
      </c>
      <c r="L69" s="252"/>
      <c r="M69" s="252"/>
      <c r="N69" s="253">
        <v>42669</v>
      </c>
      <c r="O69" s="252"/>
    </row>
    <row r="70" spans="1:15" ht="25.5" x14ac:dyDescent="0.25">
      <c r="A70" s="252" t="s">
        <v>271</v>
      </c>
      <c r="B70" s="252" t="s">
        <v>272</v>
      </c>
      <c r="C70" s="252" t="s">
        <v>942</v>
      </c>
      <c r="D70" s="252" t="s">
        <v>943</v>
      </c>
      <c r="E70" s="252" t="s">
        <v>938</v>
      </c>
      <c r="F70" s="584" t="s">
        <v>939</v>
      </c>
      <c r="G70" s="585"/>
      <c r="H70" s="586"/>
      <c r="I70" s="253">
        <v>42765</v>
      </c>
      <c r="J70" s="254">
        <v>865441.34</v>
      </c>
      <c r="K70" s="254">
        <v>800533.23</v>
      </c>
      <c r="L70" s="253">
        <v>42870</v>
      </c>
      <c r="M70" s="252"/>
      <c r="N70" s="253">
        <v>42766</v>
      </c>
      <c r="O70" s="253">
        <v>42873</v>
      </c>
    </row>
    <row r="71" spans="1:15" ht="25.5" x14ac:dyDescent="0.25">
      <c r="A71" s="252" t="s">
        <v>998</v>
      </c>
      <c r="B71" s="252" t="s">
        <v>266</v>
      </c>
      <c r="C71" s="252" t="s">
        <v>936</v>
      </c>
      <c r="D71" s="252" t="s">
        <v>937</v>
      </c>
      <c r="E71" s="252" t="s">
        <v>946</v>
      </c>
      <c r="F71" s="584" t="s">
        <v>947</v>
      </c>
      <c r="G71" s="585"/>
      <c r="H71" s="586"/>
      <c r="I71" s="253">
        <v>42796</v>
      </c>
      <c r="J71" s="254">
        <v>996471.76</v>
      </c>
      <c r="K71" s="254">
        <v>921736.38</v>
      </c>
      <c r="L71" s="252"/>
      <c r="M71" s="252"/>
      <c r="N71" s="253">
        <v>42797</v>
      </c>
      <c r="O71" s="252"/>
    </row>
    <row r="72" spans="1:15" ht="25.5" x14ac:dyDescent="0.25">
      <c r="A72" s="252" t="s">
        <v>265</v>
      </c>
      <c r="B72" s="252" t="s">
        <v>266</v>
      </c>
      <c r="C72" s="252" t="s">
        <v>942</v>
      </c>
      <c r="D72" s="252" t="s">
        <v>943</v>
      </c>
      <c r="E72" s="252" t="s">
        <v>946</v>
      </c>
      <c r="F72" s="584" t="s">
        <v>947</v>
      </c>
      <c r="G72" s="585"/>
      <c r="H72" s="586"/>
      <c r="I72" s="253">
        <v>43007</v>
      </c>
      <c r="J72" s="254">
        <v>975848.52</v>
      </c>
      <c r="K72" s="254">
        <v>902659.88</v>
      </c>
      <c r="L72" s="253">
        <v>43104</v>
      </c>
      <c r="M72" s="252"/>
      <c r="N72" s="253">
        <v>43007</v>
      </c>
      <c r="O72" s="253">
        <v>43111</v>
      </c>
    </row>
    <row r="73" spans="1:15" ht="51" x14ac:dyDescent="0.25">
      <c r="A73" s="252" t="s">
        <v>491</v>
      </c>
      <c r="B73" s="252" t="s">
        <v>492</v>
      </c>
      <c r="C73" s="252" t="s">
        <v>942</v>
      </c>
      <c r="D73" s="252" t="s">
        <v>943</v>
      </c>
      <c r="E73" s="252" t="s">
        <v>974</v>
      </c>
      <c r="F73" s="584" t="s">
        <v>975</v>
      </c>
      <c r="G73" s="585"/>
      <c r="H73" s="586"/>
      <c r="I73" s="253">
        <v>43216</v>
      </c>
      <c r="J73" s="254">
        <v>10980</v>
      </c>
      <c r="K73" s="254">
        <v>10156.5</v>
      </c>
      <c r="L73" s="253">
        <v>43285</v>
      </c>
      <c r="M73" s="252"/>
      <c r="N73" s="253">
        <v>43216</v>
      </c>
      <c r="O73" s="253">
        <v>43290</v>
      </c>
    </row>
    <row r="74" spans="1:15" ht="51" x14ac:dyDescent="0.25">
      <c r="A74" s="252" t="s">
        <v>486</v>
      </c>
      <c r="B74" s="252" t="s">
        <v>487</v>
      </c>
      <c r="C74" s="252" t="s">
        <v>942</v>
      </c>
      <c r="D74" s="252" t="s">
        <v>943</v>
      </c>
      <c r="E74" s="252" t="s">
        <v>944</v>
      </c>
      <c r="F74" s="584" t="s">
        <v>945</v>
      </c>
      <c r="G74" s="585"/>
      <c r="H74" s="586"/>
      <c r="I74" s="253">
        <v>43220</v>
      </c>
      <c r="J74" s="254">
        <v>4317</v>
      </c>
      <c r="K74" s="254">
        <v>3993.3</v>
      </c>
      <c r="L74" s="253">
        <v>43285</v>
      </c>
      <c r="M74" s="252"/>
      <c r="N74" s="253">
        <v>43220</v>
      </c>
      <c r="O74" s="253">
        <v>43290</v>
      </c>
    </row>
    <row r="75" spans="1:15" ht="63.75" x14ac:dyDescent="0.25">
      <c r="A75" s="252" t="s">
        <v>480</v>
      </c>
      <c r="B75" s="252" t="s">
        <v>481</v>
      </c>
      <c r="C75" s="252" t="s">
        <v>942</v>
      </c>
      <c r="D75" s="252" t="s">
        <v>943</v>
      </c>
      <c r="E75" s="252" t="s">
        <v>985</v>
      </c>
      <c r="F75" s="584" t="s">
        <v>986</v>
      </c>
      <c r="G75" s="585"/>
      <c r="H75" s="586"/>
      <c r="I75" s="253">
        <v>43248</v>
      </c>
      <c r="J75" s="254">
        <v>12312.24</v>
      </c>
      <c r="K75" s="254">
        <v>11388.82</v>
      </c>
      <c r="L75" s="253">
        <v>43313</v>
      </c>
      <c r="M75" s="252"/>
      <c r="N75" s="253">
        <v>43248</v>
      </c>
      <c r="O75" s="253">
        <v>43318</v>
      </c>
    </row>
    <row r="76" spans="1:15" ht="38.25" x14ac:dyDescent="0.25">
      <c r="A76" s="252" t="s">
        <v>497</v>
      </c>
      <c r="B76" s="252" t="s">
        <v>498</v>
      </c>
      <c r="C76" s="252" t="s">
        <v>942</v>
      </c>
      <c r="D76" s="252" t="s">
        <v>943</v>
      </c>
      <c r="E76" s="252" t="s">
        <v>978</v>
      </c>
      <c r="F76" s="584" t="s">
        <v>979</v>
      </c>
      <c r="G76" s="585"/>
      <c r="H76" s="586"/>
      <c r="I76" s="253">
        <v>43326</v>
      </c>
      <c r="J76" s="254">
        <v>17152.939999999999</v>
      </c>
      <c r="K76" s="254">
        <v>15866.46</v>
      </c>
      <c r="L76" s="253">
        <v>43396</v>
      </c>
      <c r="M76" s="252"/>
      <c r="N76" s="253">
        <v>43326</v>
      </c>
      <c r="O76" s="253">
        <v>43397</v>
      </c>
    </row>
    <row r="77" spans="1:15" x14ac:dyDescent="0.25">
      <c r="A77" s="252" t="s">
        <v>467</v>
      </c>
      <c r="B77" s="252" t="s">
        <v>468</v>
      </c>
      <c r="C77" s="252" t="s">
        <v>942</v>
      </c>
      <c r="D77" s="252" t="s">
        <v>943</v>
      </c>
      <c r="E77" s="252" t="s">
        <v>999</v>
      </c>
      <c r="F77" s="584" t="s">
        <v>1000</v>
      </c>
      <c r="G77" s="585"/>
      <c r="H77" s="586"/>
      <c r="I77" s="253">
        <v>43203</v>
      </c>
      <c r="J77" s="254">
        <v>190492.94</v>
      </c>
      <c r="K77" s="254">
        <v>176205.97</v>
      </c>
      <c r="L77" s="253">
        <v>43286</v>
      </c>
      <c r="M77" s="252"/>
      <c r="N77" s="253">
        <v>43203</v>
      </c>
      <c r="O77" s="253">
        <v>43286</v>
      </c>
    </row>
    <row r="78" spans="1:15" ht="25.5" x14ac:dyDescent="0.25">
      <c r="A78" s="252" t="s">
        <v>462</v>
      </c>
      <c r="B78" s="252" t="s">
        <v>463</v>
      </c>
      <c r="C78" s="252" t="s">
        <v>942</v>
      </c>
      <c r="D78" s="252" t="s">
        <v>943</v>
      </c>
      <c r="E78" s="252" t="s">
        <v>1001</v>
      </c>
      <c r="F78" s="584" t="s">
        <v>1002</v>
      </c>
      <c r="G78" s="585"/>
      <c r="H78" s="586"/>
      <c r="I78" s="253">
        <v>43208</v>
      </c>
      <c r="J78" s="254">
        <v>137798.82</v>
      </c>
      <c r="K78" s="254">
        <v>127463.91</v>
      </c>
      <c r="L78" s="253">
        <v>43259</v>
      </c>
      <c r="M78" s="252"/>
      <c r="N78" s="253">
        <v>43208</v>
      </c>
      <c r="O78" s="253">
        <v>43262</v>
      </c>
    </row>
    <row r="79" spans="1:15" ht="38.25" x14ac:dyDescent="0.25">
      <c r="A79" s="252" t="s">
        <v>473</v>
      </c>
      <c r="B79" s="252" t="s">
        <v>474</v>
      </c>
      <c r="C79" s="252" t="s">
        <v>942</v>
      </c>
      <c r="D79" s="252" t="s">
        <v>943</v>
      </c>
      <c r="E79" s="252" t="s">
        <v>1003</v>
      </c>
      <c r="F79" s="584" t="s">
        <v>1004</v>
      </c>
      <c r="G79" s="585"/>
      <c r="H79" s="586"/>
      <c r="I79" s="253">
        <v>43216</v>
      </c>
      <c r="J79" s="254">
        <v>121941.18</v>
      </c>
      <c r="K79" s="254">
        <v>112795.59</v>
      </c>
      <c r="L79" s="253">
        <v>43285</v>
      </c>
      <c r="M79" s="252"/>
      <c r="N79" s="253">
        <v>43216</v>
      </c>
      <c r="O79" s="253">
        <v>43291</v>
      </c>
    </row>
    <row r="80" spans="1:15" ht="25.5" x14ac:dyDescent="0.25">
      <c r="A80" s="252" t="s">
        <v>457</v>
      </c>
      <c r="B80" s="252" t="s">
        <v>458</v>
      </c>
      <c r="C80" s="252" t="s">
        <v>942</v>
      </c>
      <c r="D80" s="252" t="s">
        <v>943</v>
      </c>
      <c r="E80" s="252" t="s">
        <v>944</v>
      </c>
      <c r="F80" s="584" t="s">
        <v>945</v>
      </c>
      <c r="G80" s="585"/>
      <c r="H80" s="586"/>
      <c r="I80" s="253">
        <v>43220</v>
      </c>
      <c r="J80" s="254">
        <v>46877.65</v>
      </c>
      <c r="K80" s="254">
        <v>43361.82</v>
      </c>
      <c r="L80" s="253">
        <v>43284</v>
      </c>
      <c r="M80" s="252"/>
      <c r="N80" s="253">
        <v>43220</v>
      </c>
      <c r="O80" s="253">
        <v>43286</v>
      </c>
    </row>
    <row r="81" spans="1:15" ht="63.75" x14ac:dyDescent="0.25">
      <c r="A81" s="252" t="s">
        <v>451</v>
      </c>
      <c r="B81" s="252" t="s">
        <v>452</v>
      </c>
      <c r="C81" s="252" t="s">
        <v>942</v>
      </c>
      <c r="D81" s="252" t="s">
        <v>943</v>
      </c>
      <c r="E81" s="252" t="s">
        <v>938</v>
      </c>
      <c r="F81" s="584" t="s">
        <v>939</v>
      </c>
      <c r="G81" s="585"/>
      <c r="H81" s="586"/>
      <c r="I81" s="253">
        <v>43073</v>
      </c>
      <c r="J81" s="254">
        <v>312531.76</v>
      </c>
      <c r="K81" s="254">
        <v>289091.87</v>
      </c>
      <c r="L81" s="253">
        <v>43182</v>
      </c>
      <c r="M81" s="252"/>
      <c r="N81" s="253">
        <v>43073</v>
      </c>
      <c r="O81" s="253">
        <v>43199</v>
      </c>
    </row>
    <row r="82" spans="1:15" ht="25.5" x14ac:dyDescent="0.25">
      <c r="A82" s="252" t="s">
        <v>444</v>
      </c>
      <c r="B82" s="252" t="s">
        <v>445</v>
      </c>
      <c r="C82" s="252" t="s">
        <v>942</v>
      </c>
      <c r="D82" s="252" t="s">
        <v>943</v>
      </c>
      <c r="E82" s="252" t="s">
        <v>946</v>
      </c>
      <c r="F82" s="584" t="s">
        <v>947</v>
      </c>
      <c r="G82" s="585"/>
      <c r="H82" s="586"/>
      <c r="I82" s="253">
        <v>43075</v>
      </c>
      <c r="J82" s="254">
        <v>725656.21</v>
      </c>
      <c r="K82" s="254">
        <v>256199.97</v>
      </c>
      <c r="L82" s="253">
        <v>43178</v>
      </c>
      <c r="M82" s="252"/>
      <c r="N82" s="253">
        <v>43075</v>
      </c>
      <c r="O82" s="253">
        <v>43201</v>
      </c>
    </row>
    <row r="83" spans="1:15" ht="38.25" x14ac:dyDescent="0.25">
      <c r="A83" s="252" t="s">
        <v>447</v>
      </c>
      <c r="B83" s="252" t="s">
        <v>448</v>
      </c>
      <c r="C83" s="252" t="s">
        <v>942</v>
      </c>
      <c r="D83" s="252" t="s">
        <v>943</v>
      </c>
      <c r="E83" s="252" t="s">
        <v>950</v>
      </c>
      <c r="F83" s="584" t="s">
        <v>951</v>
      </c>
      <c r="G83" s="585"/>
      <c r="H83" s="586"/>
      <c r="I83" s="253">
        <v>43077</v>
      </c>
      <c r="J83" s="254">
        <v>258030.9</v>
      </c>
      <c r="K83" s="254">
        <v>209124</v>
      </c>
      <c r="L83" s="253">
        <v>43173</v>
      </c>
      <c r="M83" s="252"/>
      <c r="N83" s="253">
        <v>43077</v>
      </c>
      <c r="O83" s="253">
        <v>43180</v>
      </c>
    </row>
    <row r="84" spans="1:15" ht="38.25" x14ac:dyDescent="0.25">
      <c r="A84" s="252" t="s">
        <v>420</v>
      </c>
      <c r="B84" s="252" t="s">
        <v>421</v>
      </c>
      <c r="C84" s="252" t="s">
        <v>942</v>
      </c>
      <c r="D84" s="252" t="s">
        <v>943</v>
      </c>
      <c r="E84" s="252" t="s">
        <v>944</v>
      </c>
      <c r="F84" s="584" t="s">
        <v>945</v>
      </c>
      <c r="G84" s="585"/>
      <c r="H84" s="586"/>
      <c r="I84" s="253">
        <v>42972</v>
      </c>
      <c r="J84" s="254">
        <v>134057.64000000001</v>
      </c>
      <c r="K84" s="254">
        <v>124003.32</v>
      </c>
      <c r="L84" s="253">
        <v>43132</v>
      </c>
      <c r="M84" s="252"/>
      <c r="N84" s="253">
        <v>42972</v>
      </c>
      <c r="O84" s="253">
        <v>43150</v>
      </c>
    </row>
    <row r="85" spans="1:15" ht="25.5" x14ac:dyDescent="0.25">
      <c r="A85" s="252" t="s">
        <v>426</v>
      </c>
      <c r="B85" s="252" t="s">
        <v>427</v>
      </c>
      <c r="C85" s="252" t="s">
        <v>942</v>
      </c>
      <c r="D85" s="252" t="s">
        <v>943</v>
      </c>
      <c r="E85" s="252" t="s">
        <v>938</v>
      </c>
      <c r="F85" s="584" t="s">
        <v>939</v>
      </c>
      <c r="G85" s="585"/>
      <c r="H85" s="586"/>
      <c r="I85" s="253">
        <v>42985</v>
      </c>
      <c r="J85" s="254">
        <v>544762.36</v>
      </c>
      <c r="K85" s="254">
        <v>503905.18</v>
      </c>
      <c r="L85" s="253">
        <v>43132</v>
      </c>
      <c r="M85" s="252"/>
      <c r="N85" s="253">
        <v>42985</v>
      </c>
      <c r="O85" s="253">
        <v>43150</v>
      </c>
    </row>
    <row r="86" spans="1:15" ht="51" x14ac:dyDescent="0.25">
      <c r="A86" s="252" t="s">
        <v>416</v>
      </c>
      <c r="B86" s="252" t="s">
        <v>417</v>
      </c>
      <c r="C86" s="252" t="s">
        <v>942</v>
      </c>
      <c r="D86" s="252" t="s">
        <v>943</v>
      </c>
      <c r="E86" s="252" t="s">
        <v>946</v>
      </c>
      <c r="F86" s="584" t="s">
        <v>947</v>
      </c>
      <c r="G86" s="585"/>
      <c r="H86" s="586"/>
      <c r="I86" s="253">
        <v>42992</v>
      </c>
      <c r="J86" s="254">
        <v>348722.37</v>
      </c>
      <c r="K86" s="254">
        <v>322568.18</v>
      </c>
      <c r="L86" s="253">
        <v>43132</v>
      </c>
      <c r="M86" s="252"/>
      <c r="N86" s="253">
        <v>42992</v>
      </c>
      <c r="O86" s="253">
        <v>43150</v>
      </c>
    </row>
    <row r="87" spans="1:15" ht="38.25" x14ac:dyDescent="0.25">
      <c r="A87" s="252" t="s">
        <v>423</v>
      </c>
      <c r="B87" s="252" t="s">
        <v>424</v>
      </c>
      <c r="C87" s="252" t="s">
        <v>942</v>
      </c>
      <c r="D87" s="252" t="s">
        <v>943</v>
      </c>
      <c r="E87" s="252" t="s">
        <v>950</v>
      </c>
      <c r="F87" s="584" t="s">
        <v>951</v>
      </c>
      <c r="G87" s="585"/>
      <c r="H87" s="586"/>
      <c r="I87" s="253">
        <v>43006</v>
      </c>
      <c r="J87" s="254">
        <v>349590.09</v>
      </c>
      <c r="K87" s="254">
        <v>323370.83</v>
      </c>
      <c r="L87" s="253">
        <v>43138</v>
      </c>
      <c r="M87" s="252"/>
      <c r="N87" s="253">
        <v>43006</v>
      </c>
      <c r="O87" s="253">
        <v>43145</v>
      </c>
    </row>
    <row r="88" spans="1:15" ht="51" x14ac:dyDescent="0.25">
      <c r="A88" s="252" t="s">
        <v>439</v>
      </c>
      <c r="B88" s="252" t="s">
        <v>440</v>
      </c>
      <c r="C88" s="252" t="s">
        <v>942</v>
      </c>
      <c r="D88" s="252" t="s">
        <v>943</v>
      </c>
      <c r="E88" s="252" t="s">
        <v>1005</v>
      </c>
      <c r="F88" s="584" t="s">
        <v>441</v>
      </c>
      <c r="G88" s="585"/>
      <c r="H88" s="586"/>
      <c r="I88" s="253">
        <v>42916</v>
      </c>
      <c r="J88" s="254">
        <v>92842.82</v>
      </c>
      <c r="K88" s="254">
        <v>64411</v>
      </c>
      <c r="L88" s="253">
        <v>43045</v>
      </c>
      <c r="M88" s="252"/>
      <c r="N88" s="253">
        <v>42916</v>
      </c>
      <c r="O88" s="253">
        <v>43054</v>
      </c>
    </row>
    <row r="89" spans="1:15" ht="38.25" x14ac:dyDescent="0.25">
      <c r="A89" s="252" t="s">
        <v>430</v>
      </c>
      <c r="B89" s="252" t="s">
        <v>431</v>
      </c>
      <c r="C89" s="252" t="s">
        <v>942</v>
      </c>
      <c r="D89" s="252" t="s">
        <v>943</v>
      </c>
      <c r="E89" s="252" t="s">
        <v>944</v>
      </c>
      <c r="F89" s="584" t="s">
        <v>945</v>
      </c>
      <c r="G89" s="585"/>
      <c r="H89" s="586"/>
      <c r="I89" s="253">
        <v>42983</v>
      </c>
      <c r="J89" s="254">
        <v>148515.76</v>
      </c>
      <c r="K89" s="254">
        <v>124118</v>
      </c>
      <c r="L89" s="253">
        <v>43084</v>
      </c>
      <c r="M89" s="252"/>
      <c r="N89" s="253">
        <v>42983</v>
      </c>
      <c r="O89" s="253">
        <v>43091</v>
      </c>
    </row>
    <row r="90" spans="1:15" ht="38.25" x14ac:dyDescent="0.25">
      <c r="A90" s="252" t="s">
        <v>1006</v>
      </c>
      <c r="B90" s="252" t="s">
        <v>1007</v>
      </c>
      <c r="C90" s="252" t="s">
        <v>936</v>
      </c>
      <c r="D90" s="252" t="s">
        <v>937</v>
      </c>
      <c r="E90" s="252" t="s">
        <v>938</v>
      </c>
      <c r="F90" s="584" t="s">
        <v>939</v>
      </c>
      <c r="G90" s="585"/>
      <c r="H90" s="586"/>
      <c r="I90" s="253">
        <v>42996</v>
      </c>
      <c r="J90" s="254">
        <v>250274.11</v>
      </c>
      <c r="K90" s="254">
        <v>212733</v>
      </c>
      <c r="L90" s="252"/>
      <c r="M90" s="252"/>
      <c r="N90" s="253">
        <v>42996</v>
      </c>
      <c r="O90" s="252"/>
    </row>
    <row r="91" spans="1:15" ht="38.25" x14ac:dyDescent="0.25">
      <c r="A91" s="252" t="s">
        <v>433</v>
      </c>
      <c r="B91" s="252" t="s">
        <v>434</v>
      </c>
      <c r="C91" s="252" t="s">
        <v>942</v>
      </c>
      <c r="D91" s="252" t="s">
        <v>943</v>
      </c>
      <c r="E91" s="252" t="s">
        <v>950</v>
      </c>
      <c r="F91" s="584" t="s">
        <v>951</v>
      </c>
      <c r="G91" s="585"/>
      <c r="H91" s="586"/>
      <c r="I91" s="253">
        <v>43007</v>
      </c>
      <c r="J91" s="254">
        <v>179893.5</v>
      </c>
      <c r="K91" s="254">
        <v>152909.46</v>
      </c>
      <c r="L91" s="253">
        <v>43091</v>
      </c>
      <c r="M91" s="252"/>
      <c r="N91" s="253">
        <v>43007</v>
      </c>
      <c r="O91" s="253">
        <v>43103</v>
      </c>
    </row>
    <row r="92" spans="1:15" ht="38.25" x14ac:dyDescent="0.25">
      <c r="A92" s="252" t="s">
        <v>436</v>
      </c>
      <c r="B92" s="252" t="s">
        <v>1007</v>
      </c>
      <c r="C92" s="252" t="s">
        <v>942</v>
      </c>
      <c r="D92" s="252" t="s">
        <v>943</v>
      </c>
      <c r="E92" s="252" t="s">
        <v>938</v>
      </c>
      <c r="F92" s="584" t="s">
        <v>939</v>
      </c>
      <c r="G92" s="585"/>
      <c r="H92" s="586"/>
      <c r="I92" s="253">
        <v>43096</v>
      </c>
      <c r="J92" s="254">
        <v>324610.48</v>
      </c>
      <c r="K92" s="254">
        <v>212733</v>
      </c>
      <c r="L92" s="253">
        <v>43234</v>
      </c>
      <c r="M92" s="252"/>
      <c r="N92" s="253">
        <v>43096</v>
      </c>
      <c r="O92" s="253">
        <v>43238</v>
      </c>
    </row>
    <row r="93" spans="1:15" ht="51" x14ac:dyDescent="0.25">
      <c r="A93" s="252" t="s">
        <v>624</v>
      </c>
      <c r="B93" s="252" t="s">
        <v>1008</v>
      </c>
      <c r="C93" s="252" t="s">
        <v>942</v>
      </c>
      <c r="D93" s="252" t="s">
        <v>943</v>
      </c>
      <c r="E93" s="252" t="s">
        <v>944</v>
      </c>
      <c r="F93" s="584" t="s">
        <v>945</v>
      </c>
      <c r="G93" s="585"/>
      <c r="H93" s="586"/>
      <c r="I93" s="253">
        <v>43102</v>
      </c>
      <c r="J93" s="254">
        <v>502569.92</v>
      </c>
      <c r="K93" s="254">
        <v>427184.43</v>
      </c>
      <c r="L93" s="253">
        <v>43200</v>
      </c>
      <c r="M93" s="252"/>
      <c r="N93" s="253">
        <v>43103</v>
      </c>
      <c r="O93" s="253">
        <v>43206</v>
      </c>
    </row>
    <row r="94" spans="1:15" ht="3.2" customHeight="1" x14ac:dyDescent="0.25"/>
  </sheetData>
  <mergeCells count="93">
    <mergeCell ref="F1:H1"/>
    <mergeCell ref="F13:H13"/>
    <mergeCell ref="F2:H2"/>
    <mergeCell ref="F3:H3"/>
    <mergeCell ref="F4:H4"/>
    <mergeCell ref="F5:H5"/>
    <mergeCell ref="F6:H6"/>
    <mergeCell ref="F7:H7"/>
    <mergeCell ref="F8:H8"/>
    <mergeCell ref="F9:H9"/>
    <mergeCell ref="F10:H10"/>
    <mergeCell ref="F11:H11"/>
    <mergeCell ref="F12:H12"/>
    <mergeCell ref="F25:H25"/>
    <mergeCell ref="F14:H14"/>
    <mergeCell ref="F15:H15"/>
    <mergeCell ref="F16:H16"/>
    <mergeCell ref="F17:H17"/>
    <mergeCell ref="F18:H18"/>
    <mergeCell ref="F19:H19"/>
    <mergeCell ref="F20:H20"/>
    <mergeCell ref="F21:H21"/>
    <mergeCell ref="F22:H22"/>
    <mergeCell ref="F23:H23"/>
    <mergeCell ref="F24:H24"/>
    <mergeCell ref="F37:H37"/>
    <mergeCell ref="F26:H26"/>
    <mergeCell ref="F27:H27"/>
    <mergeCell ref="F28:H28"/>
    <mergeCell ref="F29:H29"/>
    <mergeCell ref="F30:H30"/>
    <mergeCell ref="F31:H31"/>
    <mergeCell ref="F32:H32"/>
    <mergeCell ref="F33:H33"/>
    <mergeCell ref="F34:H34"/>
    <mergeCell ref="F35:H35"/>
    <mergeCell ref="F36:H36"/>
    <mergeCell ref="F49:H49"/>
    <mergeCell ref="F38:H38"/>
    <mergeCell ref="F39:H39"/>
    <mergeCell ref="F40:H40"/>
    <mergeCell ref="F41:H41"/>
    <mergeCell ref="F42:H42"/>
    <mergeCell ref="F43:H43"/>
    <mergeCell ref="F44:H44"/>
    <mergeCell ref="F45:H45"/>
    <mergeCell ref="F46:H46"/>
    <mergeCell ref="F47:H47"/>
    <mergeCell ref="F48:H48"/>
    <mergeCell ref="F61:H61"/>
    <mergeCell ref="F50:H50"/>
    <mergeCell ref="F51:H51"/>
    <mergeCell ref="F52:H52"/>
    <mergeCell ref="F53:H53"/>
    <mergeCell ref="F54:H54"/>
    <mergeCell ref="F55:H55"/>
    <mergeCell ref="F56:H56"/>
    <mergeCell ref="F57:H57"/>
    <mergeCell ref="F58:H58"/>
    <mergeCell ref="F59:H59"/>
    <mergeCell ref="F60:H60"/>
    <mergeCell ref="F73:H73"/>
    <mergeCell ref="F62:H62"/>
    <mergeCell ref="F63:H63"/>
    <mergeCell ref="F64:H64"/>
    <mergeCell ref="F65:H65"/>
    <mergeCell ref="F66:H66"/>
    <mergeCell ref="F67:H67"/>
    <mergeCell ref="F68:H68"/>
    <mergeCell ref="F69:H69"/>
    <mergeCell ref="F70:H70"/>
    <mergeCell ref="F71:H71"/>
    <mergeCell ref="F72:H72"/>
    <mergeCell ref="F85:H85"/>
    <mergeCell ref="F74:H74"/>
    <mergeCell ref="F75:H75"/>
    <mergeCell ref="F76:H76"/>
    <mergeCell ref="F77:H77"/>
    <mergeCell ref="F78:H78"/>
    <mergeCell ref="F79:H79"/>
    <mergeCell ref="F80:H80"/>
    <mergeCell ref="F81:H81"/>
    <mergeCell ref="F82:H82"/>
    <mergeCell ref="F83:H83"/>
    <mergeCell ref="F84:H84"/>
    <mergeCell ref="F92:H92"/>
    <mergeCell ref="F93:H93"/>
    <mergeCell ref="F86:H86"/>
    <mergeCell ref="F87:H87"/>
    <mergeCell ref="F88:H88"/>
    <mergeCell ref="F89:H89"/>
    <mergeCell ref="F90:H90"/>
    <mergeCell ref="F91:H9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A4" workbookViewId="0">
      <selection activeCell="H12" sqref="H12"/>
    </sheetView>
  </sheetViews>
  <sheetFormatPr defaultRowHeight="15" x14ac:dyDescent="0.25"/>
  <cols>
    <col min="1" max="15" width="15.28515625" style="1" customWidth="1"/>
    <col min="16" max="256" width="9.140625" style="1"/>
    <col min="257" max="271" width="15.28515625" style="1" customWidth="1"/>
    <col min="272" max="512" width="9.140625" style="1"/>
    <col min="513" max="527" width="15.28515625" style="1" customWidth="1"/>
    <col min="528" max="768" width="9.140625" style="1"/>
    <col min="769" max="783" width="15.28515625" style="1" customWidth="1"/>
    <col min="784" max="1024" width="9.140625" style="1"/>
    <col min="1025" max="1039" width="15.28515625" style="1" customWidth="1"/>
    <col min="1040" max="1280" width="9.140625" style="1"/>
    <col min="1281" max="1295" width="15.28515625" style="1" customWidth="1"/>
    <col min="1296" max="1536" width="9.140625" style="1"/>
    <col min="1537" max="1551" width="15.28515625" style="1" customWidth="1"/>
    <col min="1552" max="1792" width="9.140625" style="1"/>
    <col min="1793" max="1807" width="15.28515625" style="1" customWidth="1"/>
    <col min="1808" max="2048" width="9.140625" style="1"/>
    <col min="2049" max="2063" width="15.28515625" style="1" customWidth="1"/>
    <col min="2064" max="2304" width="9.140625" style="1"/>
    <col min="2305" max="2319" width="15.28515625" style="1" customWidth="1"/>
    <col min="2320" max="2560" width="9.140625" style="1"/>
    <col min="2561" max="2575" width="15.28515625" style="1" customWidth="1"/>
    <col min="2576" max="2816" width="9.140625" style="1"/>
    <col min="2817" max="2831" width="15.28515625" style="1" customWidth="1"/>
    <col min="2832" max="3072" width="9.140625" style="1"/>
    <col min="3073" max="3087" width="15.28515625" style="1" customWidth="1"/>
    <col min="3088" max="3328" width="9.140625" style="1"/>
    <col min="3329" max="3343" width="15.28515625" style="1" customWidth="1"/>
    <col min="3344" max="3584" width="9.140625" style="1"/>
    <col min="3585" max="3599" width="15.28515625" style="1" customWidth="1"/>
    <col min="3600" max="3840" width="9.140625" style="1"/>
    <col min="3841" max="3855" width="15.28515625" style="1" customWidth="1"/>
    <col min="3856" max="4096" width="9.140625" style="1"/>
    <col min="4097" max="4111" width="15.28515625" style="1" customWidth="1"/>
    <col min="4112" max="4352" width="9.140625" style="1"/>
    <col min="4353" max="4367" width="15.28515625" style="1" customWidth="1"/>
    <col min="4368" max="4608" width="9.140625" style="1"/>
    <col min="4609" max="4623" width="15.28515625" style="1" customWidth="1"/>
    <col min="4624" max="4864" width="9.140625" style="1"/>
    <col min="4865" max="4879" width="15.28515625" style="1" customWidth="1"/>
    <col min="4880" max="5120" width="9.140625" style="1"/>
    <col min="5121" max="5135" width="15.28515625" style="1" customWidth="1"/>
    <col min="5136" max="5376" width="9.140625" style="1"/>
    <col min="5377" max="5391" width="15.28515625" style="1" customWidth="1"/>
    <col min="5392" max="5632" width="9.140625" style="1"/>
    <col min="5633" max="5647" width="15.28515625" style="1" customWidth="1"/>
    <col min="5648" max="5888" width="9.140625" style="1"/>
    <col min="5889" max="5903" width="15.28515625" style="1" customWidth="1"/>
    <col min="5904" max="6144" width="9.140625" style="1"/>
    <col min="6145" max="6159" width="15.28515625" style="1" customWidth="1"/>
    <col min="6160" max="6400" width="9.140625" style="1"/>
    <col min="6401" max="6415" width="15.28515625" style="1" customWidth="1"/>
    <col min="6416" max="6656" width="9.140625" style="1"/>
    <col min="6657" max="6671" width="15.28515625" style="1" customWidth="1"/>
    <col min="6672" max="6912" width="9.140625" style="1"/>
    <col min="6913" max="6927" width="15.28515625" style="1" customWidth="1"/>
    <col min="6928" max="7168" width="9.140625" style="1"/>
    <col min="7169" max="7183" width="15.28515625" style="1" customWidth="1"/>
    <col min="7184" max="7424" width="9.140625" style="1"/>
    <col min="7425" max="7439" width="15.28515625" style="1" customWidth="1"/>
    <col min="7440" max="7680" width="9.140625" style="1"/>
    <col min="7681" max="7695" width="15.28515625" style="1" customWidth="1"/>
    <col min="7696" max="7936" width="9.140625" style="1"/>
    <col min="7937" max="7951" width="15.28515625" style="1" customWidth="1"/>
    <col min="7952" max="8192" width="9.140625" style="1"/>
    <col min="8193" max="8207" width="15.28515625" style="1" customWidth="1"/>
    <col min="8208" max="8448" width="9.140625" style="1"/>
    <col min="8449" max="8463" width="15.28515625" style="1" customWidth="1"/>
    <col min="8464" max="8704" width="9.140625" style="1"/>
    <col min="8705" max="8719" width="15.28515625" style="1" customWidth="1"/>
    <col min="8720" max="8960" width="9.140625" style="1"/>
    <col min="8961" max="8975" width="15.28515625" style="1" customWidth="1"/>
    <col min="8976" max="9216" width="9.140625" style="1"/>
    <col min="9217" max="9231" width="15.28515625" style="1" customWidth="1"/>
    <col min="9232" max="9472" width="9.140625" style="1"/>
    <col min="9473" max="9487" width="15.28515625" style="1" customWidth="1"/>
    <col min="9488" max="9728" width="9.140625" style="1"/>
    <col min="9729" max="9743" width="15.28515625" style="1" customWidth="1"/>
    <col min="9744" max="9984" width="9.140625" style="1"/>
    <col min="9985" max="9999" width="15.28515625" style="1" customWidth="1"/>
    <col min="10000" max="10240" width="9.140625" style="1"/>
    <col min="10241" max="10255" width="15.28515625" style="1" customWidth="1"/>
    <col min="10256" max="10496" width="9.140625" style="1"/>
    <col min="10497" max="10511" width="15.28515625" style="1" customWidth="1"/>
    <col min="10512" max="10752" width="9.140625" style="1"/>
    <col min="10753" max="10767" width="15.28515625" style="1" customWidth="1"/>
    <col min="10768" max="11008" width="9.140625" style="1"/>
    <col min="11009" max="11023" width="15.28515625" style="1" customWidth="1"/>
    <col min="11024" max="11264" width="9.140625" style="1"/>
    <col min="11265" max="11279" width="15.28515625" style="1" customWidth="1"/>
    <col min="11280" max="11520" width="9.140625" style="1"/>
    <col min="11521" max="11535" width="15.28515625" style="1" customWidth="1"/>
    <col min="11536" max="11776" width="9.140625" style="1"/>
    <col min="11777" max="11791" width="15.28515625" style="1" customWidth="1"/>
    <col min="11792" max="12032" width="9.140625" style="1"/>
    <col min="12033" max="12047" width="15.28515625" style="1" customWidth="1"/>
    <col min="12048" max="12288" width="9.140625" style="1"/>
    <col min="12289" max="12303" width="15.28515625" style="1" customWidth="1"/>
    <col min="12304" max="12544" width="9.140625" style="1"/>
    <col min="12545" max="12559" width="15.28515625" style="1" customWidth="1"/>
    <col min="12560" max="12800" width="9.140625" style="1"/>
    <col min="12801" max="12815" width="15.28515625" style="1" customWidth="1"/>
    <col min="12816" max="13056" width="9.140625" style="1"/>
    <col min="13057" max="13071" width="15.28515625" style="1" customWidth="1"/>
    <col min="13072" max="13312" width="9.140625" style="1"/>
    <col min="13313" max="13327" width="15.28515625" style="1" customWidth="1"/>
    <col min="13328" max="13568" width="9.140625" style="1"/>
    <col min="13569" max="13583" width="15.28515625" style="1" customWidth="1"/>
    <col min="13584" max="13824" width="9.140625" style="1"/>
    <col min="13825" max="13839" width="15.28515625" style="1" customWidth="1"/>
    <col min="13840" max="14080" width="9.140625" style="1"/>
    <col min="14081" max="14095" width="15.28515625" style="1" customWidth="1"/>
    <col min="14096" max="14336" width="9.140625" style="1"/>
    <col min="14337" max="14351" width="15.28515625" style="1" customWidth="1"/>
    <col min="14352" max="14592" width="9.140625" style="1"/>
    <col min="14593" max="14607" width="15.28515625" style="1" customWidth="1"/>
    <col min="14608" max="14848" width="9.140625" style="1"/>
    <col min="14849" max="14863" width="15.28515625" style="1" customWidth="1"/>
    <col min="14864" max="15104" width="9.140625" style="1"/>
    <col min="15105" max="15119" width="15.28515625" style="1" customWidth="1"/>
    <col min="15120" max="15360" width="9.140625" style="1"/>
    <col min="15361" max="15375" width="15.28515625" style="1" customWidth="1"/>
    <col min="15376" max="15616" width="9.140625" style="1"/>
    <col min="15617" max="15631" width="15.28515625" style="1" customWidth="1"/>
    <col min="15632" max="15872" width="9.140625" style="1"/>
    <col min="15873" max="15887" width="15.28515625" style="1" customWidth="1"/>
    <col min="15888" max="16128" width="9.140625" style="1"/>
    <col min="16129" max="16143" width="15.28515625" style="1" customWidth="1"/>
    <col min="16144" max="16384" width="9.140625" style="1"/>
  </cols>
  <sheetData>
    <row r="1" spans="1:15" ht="138.75" customHeight="1" x14ac:dyDescent="0.25">
      <c r="A1" s="259" t="s">
        <v>799</v>
      </c>
      <c r="B1" s="260" t="s">
        <v>1016</v>
      </c>
      <c r="C1" s="261" t="s">
        <v>1017</v>
      </c>
      <c r="D1" s="262" t="s">
        <v>1018</v>
      </c>
      <c r="E1" s="263" t="s">
        <v>1019</v>
      </c>
      <c r="F1" s="263" t="s">
        <v>1020</v>
      </c>
      <c r="G1" s="263" t="s">
        <v>1021</v>
      </c>
      <c r="H1" s="263" t="s">
        <v>1022</v>
      </c>
      <c r="I1" s="263" t="s">
        <v>1023</v>
      </c>
      <c r="J1" s="263" t="s">
        <v>1024</v>
      </c>
      <c r="K1" s="263" t="s">
        <v>1025</v>
      </c>
      <c r="L1" s="263" t="s">
        <v>1026</v>
      </c>
      <c r="M1" s="263" t="s">
        <v>1027</v>
      </c>
      <c r="N1" s="263" t="s">
        <v>1028</v>
      </c>
      <c r="O1" s="263" t="s">
        <v>1029</v>
      </c>
    </row>
    <row r="2" spans="1:15" x14ac:dyDescent="0.25">
      <c r="A2" s="264" t="s">
        <v>1030</v>
      </c>
      <c r="B2" s="264" t="s">
        <v>1031</v>
      </c>
      <c r="C2" s="264" t="s">
        <v>1032</v>
      </c>
      <c r="D2" s="264" t="s">
        <v>1033</v>
      </c>
      <c r="E2" s="264" t="s">
        <v>1034</v>
      </c>
      <c r="F2" s="264" t="s">
        <v>1035</v>
      </c>
      <c r="G2" s="264" t="s">
        <v>1036</v>
      </c>
      <c r="H2" s="264" t="s">
        <v>1037</v>
      </c>
      <c r="I2" s="264" t="s">
        <v>1038</v>
      </c>
      <c r="J2" s="264" t="s">
        <v>1039</v>
      </c>
      <c r="K2" s="264" t="s">
        <v>1040</v>
      </c>
      <c r="L2" s="264" t="s">
        <v>1041</v>
      </c>
      <c r="M2" s="264" t="s">
        <v>1042</v>
      </c>
      <c r="N2" s="264" t="s">
        <v>1043</v>
      </c>
      <c r="O2" s="264" t="s">
        <v>1044</v>
      </c>
    </row>
    <row r="3" spans="1:15" ht="45" x14ac:dyDescent="0.25">
      <c r="A3" s="265" t="s">
        <v>360</v>
      </c>
      <c r="B3" s="265" t="s">
        <v>361</v>
      </c>
      <c r="C3" s="265" t="s">
        <v>941</v>
      </c>
      <c r="D3" s="266">
        <v>142676.60999999999</v>
      </c>
      <c r="E3" s="266">
        <v>111269</v>
      </c>
      <c r="F3" s="266">
        <v>111269</v>
      </c>
      <c r="G3" s="266">
        <v>0</v>
      </c>
      <c r="H3" s="266">
        <v>31407.61</v>
      </c>
      <c r="I3" s="266">
        <v>31407.61</v>
      </c>
      <c r="J3" s="266">
        <v>0</v>
      </c>
      <c r="K3" s="266">
        <v>31407.61</v>
      </c>
      <c r="L3" s="266">
        <v>0</v>
      </c>
      <c r="M3" s="266">
        <v>0</v>
      </c>
      <c r="N3" s="266">
        <v>0</v>
      </c>
      <c r="O3" s="266">
        <v>0</v>
      </c>
    </row>
    <row r="4" spans="1:15" ht="45" x14ac:dyDescent="0.25">
      <c r="A4" s="265" t="s">
        <v>353</v>
      </c>
      <c r="B4" s="265" t="s">
        <v>354</v>
      </c>
      <c r="C4" s="265" t="s">
        <v>943</v>
      </c>
      <c r="D4" s="266">
        <v>69389.47</v>
      </c>
      <c r="E4" s="266">
        <v>27382</v>
      </c>
      <c r="F4" s="266">
        <v>27382</v>
      </c>
      <c r="G4" s="266">
        <v>0</v>
      </c>
      <c r="H4" s="266">
        <v>42007.47</v>
      </c>
      <c r="I4" s="266">
        <v>42007.47</v>
      </c>
      <c r="J4" s="266">
        <v>0</v>
      </c>
      <c r="K4" s="266">
        <v>42007.47</v>
      </c>
      <c r="L4" s="266">
        <v>0</v>
      </c>
      <c r="M4" s="266">
        <v>0</v>
      </c>
      <c r="N4" s="266">
        <v>0</v>
      </c>
      <c r="O4" s="266">
        <v>0</v>
      </c>
    </row>
    <row r="5" spans="1:15" ht="45" x14ac:dyDescent="0.25">
      <c r="A5" s="265" t="s">
        <v>348</v>
      </c>
      <c r="B5" s="265" t="s">
        <v>349</v>
      </c>
      <c r="C5" s="265" t="s">
        <v>941</v>
      </c>
      <c r="D5" s="266">
        <v>83796.47</v>
      </c>
      <c r="E5" s="266">
        <v>71227</v>
      </c>
      <c r="F5" s="266">
        <v>71227</v>
      </c>
      <c r="G5" s="266">
        <v>0</v>
      </c>
      <c r="H5" s="266">
        <v>12569.47</v>
      </c>
      <c r="I5" s="266">
        <v>12569.47</v>
      </c>
      <c r="J5" s="266">
        <v>0</v>
      </c>
      <c r="K5" s="266">
        <v>12569.47</v>
      </c>
      <c r="L5" s="266">
        <v>0</v>
      </c>
      <c r="M5" s="266">
        <v>0</v>
      </c>
      <c r="N5" s="266">
        <v>0</v>
      </c>
      <c r="O5" s="266">
        <v>0</v>
      </c>
    </row>
    <row r="6" spans="1:15" ht="56.25" x14ac:dyDescent="0.25">
      <c r="A6" s="265" t="s">
        <v>367</v>
      </c>
      <c r="B6" s="265" t="s">
        <v>368</v>
      </c>
      <c r="C6" s="265" t="s">
        <v>943</v>
      </c>
      <c r="D6" s="266">
        <v>798964</v>
      </c>
      <c r="E6" s="266">
        <v>679119</v>
      </c>
      <c r="F6" s="266">
        <v>679119</v>
      </c>
      <c r="G6" s="266">
        <v>0</v>
      </c>
      <c r="H6" s="266">
        <v>119845</v>
      </c>
      <c r="I6" s="266">
        <v>119845</v>
      </c>
      <c r="J6" s="266">
        <v>0</v>
      </c>
      <c r="K6" s="266">
        <v>119845</v>
      </c>
      <c r="L6" s="266">
        <v>0</v>
      </c>
      <c r="M6" s="266">
        <v>0</v>
      </c>
      <c r="N6" s="266">
        <v>0</v>
      </c>
      <c r="O6" s="266">
        <v>0</v>
      </c>
    </row>
    <row r="7" spans="1:15" ht="33.75" x14ac:dyDescent="0.25">
      <c r="A7" s="265" t="s">
        <v>674</v>
      </c>
      <c r="B7" s="265" t="s">
        <v>675</v>
      </c>
      <c r="C7" s="265" t="s">
        <v>943</v>
      </c>
      <c r="D7" s="266">
        <v>1439067.07</v>
      </c>
      <c r="E7" s="266">
        <v>1223207.01</v>
      </c>
      <c r="F7" s="266">
        <v>1223207.01</v>
      </c>
      <c r="G7" s="266">
        <v>0</v>
      </c>
      <c r="H7" s="266">
        <v>215860.06</v>
      </c>
      <c r="I7" s="266">
        <v>215860.06</v>
      </c>
      <c r="J7" s="266">
        <v>0</v>
      </c>
      <c r="K7" s="266">
        <v>215860.06</v>
      </c>
      <c r="L7" s="266">
        <v>0</v>
      </c>
      <c r="M7" s="266">
        <v>0</v>
      </c>
      <c r="N7" s="266">
        <v>0</v>
      </c>
      <c r="O7" s="266">
        <v>0</v>
      </c>
    </row>
    <row r="8" spans="1:15" ht="45" x14ac:dyDescent="0.25">
      <c r="A8" s="265" t="s">
        <v>682</v>
      </c>
      <c r="B8" s="265" t="s">
        <v>683</v>
      </c>
      <c r="C8" s="265" t="s">
        <v>943</v>
      </c>
      <c r="D8" s="266">
        <v>2800256.02</v>
      </c>
      <c r="E8" s="266">
        <v>2380217.62</v>
      </c>
      <c r="F8" s="266">
        <v>2380217.62</v>
      </c>
      <c r="G8" s="266">
        <v>0</v>
      </c>
      <c r="H8" s="266">
        <v>420038.40000000002</v>
      </c>
      <c r="I8" s="266">
        <v>420038.40000000002</v>
      </c>
      <c r="J8" s="266">
        <v>0</v>
      </c>
      <c r="K8" s="266">
        <v>420038.40000000002</v>
      </c>
      <c r="L8" s="266">
        <v>0</v>
      </c>
      <c r="M8" s="266">
        <v>0</v>
      </c>
      <c r="N8" s="266">
        <v>0</v>
      </c>
      <c r="O8" s="266">
        <v>0</v>
      </c>
    </row>
    <row r="9" spans="1:15" ht="56.25" x14ac:dyDescent="0.25">
      <c r="A9" s="265" t="s">
        <v>646</v>
      </c>
      <c r="B9" s="265" t="s">
        <v>647</v>
      </c>
      <c r="C9" s="265" t="s">
        <v>943</v>
      </c>
      <c r="D9" s="266">
        <v>1902679.07</v>
      </c>
      <c r="E9" s="266">
        <v>1158669.95</v>
      </c>
      <c r="F9" s="266">
        <v>1158669.95</v>
      </c>
      <c r="G9" s="266">
        <v>0</v>
      </c>
      <c r="H9" s="266">
        <v>744009.12</v>
      </c>
      <c r="I9" s="266">
        <v>744009.12</v>
      </c>
      <c r="J9" s="266">
        <v>0</v>
      </c>
      <c r="K9" s="266">
        <v>744009.12</v>
      </c>
      <c r="L9" s="266">
        <v>0</v>
      </c>
      <c r="M9" s="266">
        <v>0</v>
      </c>
      <c r="N9" s="266">
        <v>0</v>
      </c>
      <c r="O9" s="266">
        <v>0</v>
      </c>
    </row>
    <row r="10" spans="1:15" ht="90" x14ac:dyDescent="0.25">
      <c r="A10" s="265" t="s">
        <v>641</v>
      </c>
      <c r="B10" s="265" t="s">
        <v>642</v>
      </c>
      <c r="C10" s="265" t="s">
        <v>943</v>
      </c>
      <c r="D10" s="266">
        <v>617660.84</v>
      </c>
      <c r="E10" s="266">
        <v>355275.04</v>
      </c>
      <c r="F10" s="266">
        <v>355275.04</v>
      </c>
      <c r="G10" s="266">
        <v>0</v>
      </c>
      <c r="H10" s="266">
        <v>262385.8</v>
      </c>
      <c r="I10" s="266">
        <v>262385.8</v>
      </c>
      <c r="J10" s="266">
        <v>0</v>
      </c>
      <c r="K10" s="266">
        <v>262385.8</v>
      </c>
      <c r="L10" s="266">
        <v>0</v>
      </c>
      <c r="M10" s="266">
        <v>0</v>
      </c>
      <c r="N10" s="266">
        <v>0</v>
      </c>
      <c r="O10" s="266">
        <v>0</v>
      </c>
    </row>
    <row r="11" spans="1:15" ht="56.25" x14ac:dyDescent="0.25">
      <c r="A11" s="265" t="s">
        <v>636</v>
      </c>
      <c r="B11" s="265" t="s">
        <v>637</v>
      </c>
      <c r="C11" s="265" t="s">
        <v>943</v>
      </c>
      <c r="D11" s="266">
        <v>1538175.43</v>
      </c>
      <c r="E11" s="266">
        <v>1187911.25</v>
      </c>
      <c r="F11" s="266">
        <v>1187911.25</v>
      </c>
      <c r="G11" s="266">
        <v>0</v>
      </c>
      <c r="H11" s="266">
        <v>350264.18</v>
      </c>
      <c r="I11" s="266">
        <v>350264.18</v>
      </c>
      <c r="J11" s="266">
        <v>0</v>
      </c>
      <c r="K11" s="266">
        <v>350264.18</v>
      </c>
      <c r="L11" s="266">
        <v>0</v>
      </c>
      <c r="M11" s="266">
        <v>0</v>
      </c>
      <c r="N11" s="266">
        <v>0</v>
      </c>
      <c r="O11" s="266">
        <v>0</v>
      </c>
    </row>
    <row r="12" spans="1:15" ht="67.5" x14ac:dyDescent="0.25">
      <c r="A12" s="265" t="s">
        <v>651</v>
      </c>
      <c r="B12" s="265" t="s">
        <v>652</v>
      </c>
      <c r="C12" s="265" t="s">
        <v>943</v>
      </c>
      <c r="D12" s="266">
        <v>2250935.5299999998</v>
      </c>
      <c r="E12" s="266">
        <v>1647376.95</v>
      </c>
      <c r="F12" s="266">
        <v>1647376.95</v>
      </c>
      <c r="G12" s="266">
        <v>0</v>
      </c>
      <c r="H12" s="266">
        <v>1207117.1599999999</v>
      </c>
      <c r="I12" s="266">
        <v>603558.57999999996</v>
      </c>
      <c r="J12" s="266">
        <v>0</v>
      </c>
      <c r="K12" s="266">
        <v>603558.57999999996</v>
      </c>
      <c r="L12" s="266">
        <v>0</v>
      </c>
      <c r="M12" s="266">
        <v>603558.57999999996</v>
      </c>
      <c r="N12" s="266">
        <v>0</v>
      </c>
      <c r="O12" s="266">
        <v>603558.57999999996</v>
      </c>
    </row>
    <row r="13" spans="1:15" ht="45" x14ac:dyDescent="0.25">
      <c r="A13" s="265" t="s">
        <v>660</v>
      </c>
      <c r="B13" s="265" t="s">
        <v>661</v>
      </c>
      <c r="C13" s="265" t="s">
        <v>943</v>
      </c>
      <c r="D13" s="266">
        <v>136161.48000000001</v>
      </c>
      <c r="E13" s="266">
        <v>106438.27</v>
      </c>
      <c r="F13" s="266">
        <v>106438.27</v>
      </c>
      <c r="G13" s="266">
        <v>0</v>
      </c>
      <c r="H13" s="266">
        <v>29723.21</v>
      </c>
      <c r="I13" s="266">
        <v>29723.21</v>
      </c>
      <c r="J13" s="266">
        <v>0</v>
      </c>
      <c r="K13" s="266">
        <v>29723.21</v>
      </c>
      <c r="L13" s="266">
        <v>0</v>
      </c>
      <c r="M13" s="266">
        <v>0</v>
      </c>
      <c r="N13" s="266">
        <v>0</v>
      </c>
      <c r="O13" s="266">
        <v>0</v>
      </c>
    </row>
    <row r="14" spans="1:15" ht="78.75" x14ac:dyDescent="0.25">
      <c r="A14" s="265" t="s">
        <v>656</v>
      </c>
      <c r="B14" s="265" t="s">
        <v>657</v>
      </c>
      <c r="C14" s="265" t="s">
        <v>943</v>
      </c>
      <c r="D14" s="266">
        <v>444868.24</v>
      </c>
      <c r="E14" s="266">
        <v>147107.41</v>
      </c>
      <c r="F14" s="266">
        <v>147107.41</v>
      </c>
      <c r="G14" s="266">
        <v>0</v>
      </c>
      <c r="H14" s="266">
        <v>297760.83</v>
      </c>
      <c r="I14" s="266">
        <v>297760.83</v>
      </c>
      <c r="J14" s="266">
        <v>0</v>
      </c>
      <c r="K14" s="266">
        <v>297760.83</v>
      </c>
      <c r="L14" s="266">
        <v>0</v>
      </c>
      <c r="M14" s="266">
        <v>0</v>
      </c>
      <c r="N14" s="266">
        <v>0</v>
      </c>
      <c r="O14" s="266">
        <v>0</v>
      </c>
    </row>
    <row r="15" spans="1:15" ht="56.25" x14ac:dyDescent="0.25">
      <c r="A15" s="265" t="s">
        <v>664</v>
      </c>
      <c r="B15" s="265" t="s">
        <v>665</v>
      </c>
      <c r="C15" s="265" t="s">
        <v>943</v>
      </c>
      <c r="D15" s="266">
        <v>548947.86</v>
      </c>
      <c r="E15" s="266">
        <v>274473.93</v>
      </c>
      <c r="F15" s="266">
        <v>274473.93</v>
      </c>
      <c r="G15" s="266">
        <v>0</v>
      </c>
      <c r="H15" s="266">
        <v>274473.93</v>
      </c>
      <c r="I15" s="266">
        <v>274473.93</v>
      </c>
      <c r="J15" s="266">
        <v>0</v>
      </c>
      <c r="K15" s="266">
        <v>274473.93</v>
      </c>
      <c r="L15" s="266">
        <v>0</v>
      </c>
      <c r="M15" s="266">
        <v>0</v>
      </c>
      <c r="N15" s="266">
        <v>0</v>
      </c>
      <c r="O15" s="266">
        <v>0</v>
      </c>
    </row>
    <row r="16" spans="1:15" ht="78.75" x14ac:dyDescent="0.25">
      <c r="A16" s="265" t="s">
        <v>668</v>
      </c>
      <c r="B16" s="265" t="s">
        <v>669</v>
      </c>
      <c r="C16" s="265" t="s">
        <v>943</v>
      </c>
      <c r="D16" s="266">
        <v>475359.7</v>
      </c>
      <c r="E16" s="266">
        <v>323127.92</v>
      </c>
      <c r="F16" s="266">
        <v>323127.92</v>
      </c>
      <c r="G16" s="266">
        <v>0</v>
      </c>
      <c r="H16" s="266">
        <v>304463.56</v>
      </c>
      <c r="I16" s="266">
        <v>152231.78</v>
      </c>
      <c r="J16" s="266">
        <v>0</v>
      </c>
      <c r="K16" s="266">
        <v>152231.78</v>
      </c>
      <c r="L16" s="266">
        <v>0</v>
      </c>
      <c r="M16" s="266">
        <v>152231.78</v>
      </c>
      <c r="N16" s="266">
        <v>152231.78</v>
      </c>
      <c r="O16" s="266">
        <v>0</v>
      </c>
    </row>
    <row r="17" spans="1:15" ht="78.75" x14ac:dyDescent="0.25">
      <c r="A17" s="265" t="s">
        <v>407</v>
      </c>
      <c r="B17" s="265" t="s">
        <v>408</v>
      </c>
      <c r="C17" s="265" t="s">
        <v>943</v>
      </c>
      <c r="D17" s="266">
        <v>465062.52</v>
      </c>
      <c r="E17" s="266">
        <v>395303.14</v>
      </c>
      <c r="F17" s="266">
        <v>395303.14</v>
      </c>
      <c r="G17" s="266">
        <v>0</v>
      </c>
      <c r="H17" s="266">
        <v>69759.38</v>
      </c>
      <c r="I17" s="266">
        <v>69759.38</v>
      </c>
      <c r="J17" s="266">
        <v>0</v>
      </c>
      <c r="K17" s="266">
        <v>69759.38</v>
      </c>
      <c r="L17" s="266">
        <v>0</v>
      </c>
      <c r="M17" s="266">
        <v>0</v>
      </c>
      <c r="N17" s="266">
        <v>0</v>
      </c>
      <c r="O17" s="266">
        <v>0</v>
      </c>
    </row>
    <row r="18" spans="1:15" ht="78.75" x14ac:dyDescent="0.25">
      <c r="A18" s="265" t="s">
        <v>385</v>
      </c>
      <c r="B18" s="265" t="s">
        <v>386</v>
      </c>
      <c r="C18" s="265" t="s">
        <v>941</v>
      </c>
      <c r="D18" s="266">
        <v>518106.26</v>
      </c>
      <c r="E18" s="266">
        <v>394804</v>
      </c>
      <c r="F18" s="266">
        <v>394804</v>
      </c>
      <c r="G18" s="266">
        <v>0</v>
      </c>
      <c r="H18" s="266">
        <v>123302.26</v>
      </c>
      <c r="I18" s="266">
        <v>123302.26</v>
      </c>
      <c r="J18" s="266">
        <v>0</v>
      </c>
      <c r="K18" s="266">
        <v>123302.26</v>
      </c>
      <c r="L18" s="266">
        <v>0</v>
      </c>
      <c r="M18" s="266">
        <v>0</v>
      </c>
      <c r="N18" s="266">
        <v>0</v>
      </c>
      <c r="O18" s="266">
        <v>0</v>
      </c>
    </row>
    <row r="19" spans="1:15" ht="101.25" x14ac:dyDescent="0.25">
      <c r="A19" s="265" t="s">
        <v>394</v>
      </c>
      <c r="B19" s="265" t="s">
        <v>395</v>
      </c>
      <c r="C19" s="265" t="s">
        <v>943</v>
      </c>
      <c r="D19" s="266">
        <v>129468.93</v>
      </c>
      <c r="E19" s="266">
        <v>97155</v>
      </c>
      <c r="F19" s="266">
        <v>97155</v>
      </c>
      <c r="G19" s="266">
        <v>0</v>
      </c>
      <c r="H19" s="266">
        <v>32313.93</v>
      </c>
      <c r="I19" s="266">
        <v>32313.93</v>
      </c>
      <c r="J19" s="266">
        <v>0</v>
      </c>
      <c r="K19" s="266">
        <v>32313.93</v>
      </c>
      <c r="L19" s="266">
        <v>0</v>
      </c>
      <c r="M19" s="266">
        <v>0</v>
      </c>
      <c r="N19" s="266">
        <v>0</v>
      </c>
      <c r="O19" s="266">
        <v>0</v>
      </c>
    </row>
    <row r="20" spans="1:15" ht="101.25" x14ac:dyDescent="0.25">
      <c r="A20" s="265" t="s">
        <v>389</v>
      </c>
      <c r="B20" s="265" t="s">
        <v>964</v>
      </c>
      <c r="C20" s="265" t="s">
        <v>941</v>
      </c>
      <c r="D20" s="266">
        <v>241370.59</v>
      </c>
      <c r="E20" s="266">
        <v>205165</v>
      </c>
      <c r="F20" s="266">
        <v>205165</v>
      </c>
      <c r="G20" s="266">
        <v>0</v>
      </c>
      <c r="H20" s="266">
        <v>36205.589999999997</v>
      </c>
      <c r="I20" s="266">
        <v>36205.589999999997</v>
      </c>
      <c r="J20" s="266">
        <v>0</v>
      </c>
      <c r="K20" s="266">
        <v>36205.589999999997</v>
      </c>
      <c r="L20" s="266">
        <v>0</v>
      </c>
      <c r="M20" s="266">
        <v>0</v>
      </c>
      <c r="N20" s="266">
        <v>0</v>
      </c>
      <c r="O20" s="266">
        <v>0</v>
      </c>
    </row>
    <row r="21" spans="1:15" ht="45" x14ac:dyDescent="0.25">
      <c r="A21" s="265" t="s">
        <v>398</v>
      </c>
      <c r="B21" s="265" t="s">
        <v>399</v>
      </c>
      <c r="C21" s="265" t="s">
        <v>943</v>
      </c>
      <c r="D21" s="266">
        <v>357846.76</v>
      </c>
      <c r="E21" s="266">
        <v>285594.05</v>
      </c>
      <c r="F21" s="266">
        <v>285594.05</v>
      </c>
      <c r="G21" s="266">
        <v>0</v>
      </c>
      <c r="H21" s="266">
        <v>72252.710000000006</v>
      </c>
      <c r="I21" s="266">
        <v>72252.710000000006</v>
      </c>
      <c r="J21" s="266">
        <v>0</v>
      </c>
      <c r="K21" s="266">
        <v>72252.710000000006</v>
      </c>
      <c r="L21" s="266">
        <v>0</v>
      </c>
      <c r="M21" s="266">
        <v>0</v>
      </c>
      <c r="N21" s="266">
        <v>0</v>
      </c>
      <c r="O21" s="266">
        <v>0</v>
      </c>
    </row>
    <row r="22" spans="1:15" ht="33.75" x14ac:dyDescent="0.25">
      <c r="A22" s="265" t="s">
        <v>712</v>
      </c>
      <c r="B22" s="265" t="s">
        <v>713</v>
      </c>
      <c r="C22" s="265" t="s">
        <v>941</v>
      </c>
      <c r="D22" s="266">
        <v>419348</v>
      </c>
      <c r="E22" s="266">
        <v>356445.8</v>
      </c>
      <c r="F22" s="266">
        <v>356445.8</v>
      </c>
      <c r="G22" s="266">
        <v>0</v>
      </c>
      <c r="H22" s="266">
        <v>62902.2</v>
      </c>
      <c r="I22" s="266">
        <v>62902.2</v>
      </c>
      <c r="J22" s="266">
        <v>0</v>
      </c>
      <c r="K22" s="266">
        <v>62902.2</v>
      </c>
      <c r="L22" s="266">
        <v>0</v>
      </c>
      <c r="M22" s="266">
        <v>0</v>
      </c>
      <c r="N22" s="266">
        <v>0</v>
      </c>
      <c r="O22" s="266">
        <v>0</v>
      </c>
    </row>
    <row r="23" spans="1:15" ht="45" x14ac:dyDescent="0.25">
      <c r="A23" s="265" t="s">
        <v>698</v>
      </c>
      <c r="B23" s="265" t="s">
        <v>699</v>
      </c>
      <c r="C23" s="265" t="s">
        <v>941</v>
      </c>
      <c r="D23" s="266">
        <v>53554.71</v>
      </c>
      <c r="E23" s="266">
        <v>45521.5</v>
      </c>
      <c r="F23" s="266">
        <v>45521.5</v>
      </c>
      <c r="G23" s="266">
        <v>0</v>
      </c>
      <c r="H23" s="266">
        <v>8033.21</v>
      </c>
      <c r="I23" s="266">
        <v>8033.21</v>
      </c>
      <c r="J23" s="266">
        <v>0</v>
      </c>
      <c r="K23" s="266">
        <v>8033.21</v>
      </c>
      <c r="L23" s="266">
        <v>0</v>
      </c>
      <c r="M23" s="266">
        <v>0</v>
      </c>
      <c r="N23" s="266">
        <v>0</v>
      </c>
      <c r="O23" s="266">
        <v>0</v>
      </c>
    </row>
    <row r="24" spans="1:15" ht="56.25" x14ac:dyDescent="0.25">
      <c r="A24" s="265" t="s">
        <v>708</v>
      </c>
      <c r="B24" s="265" t="s">
        <v>709</v>
      </c>
      <c r="C24" s="265" t="s">
        <v>941</v>
      </c>
      <c r="D24" s="266">
        <v>280477.84999999998</v>
      </c>
      <c r="E24" s="266">
        <v>238406.17</v>
      </c>
      <c r="F24" s="266">
        <v>238406.17</v>
      </c>
      <c r="G24" s="266">
        <v>0</v>
      </c>
      <c r="H24" s="266">
        <v>42071.68</v>
      </c>
      <c r="I24" s="266">
        <v>42071.68</v>
      </c>
      <c r="J24" s="266">
        <v>0</v>
      </c>
      <c r="K24" s="266">
        <v>42071.68</v>
      </c>
      <c r="L24" s="266">
        <v>0</v>
      </c>
      <c r="M24" s="266">
        <v>0</v>
      </c>
      <c r="N24" s="266">
        <v>0</v>
      </c>
      <c r="O24" s="266">
        <v>0</v>
      </c>
    </row>
    <row r="25" spans="1:15" ht="45" x14ac:dyDescent="0.25">
      <c r="A25" s="265" t="s">
        <v>693</v>
      </c>
      <c r="B25" s="265" t="s">
        <v>694</v>
      </c>
      <c r="C25" s="265" t="s">
        <v>943</v>
      </c>
      <c r="D25" s="266">
        <v>363047.26</v>
      </c>
      <c r="E25" s="266">
        <v>308590.17</v>
      </c>
      <c r="F25" s="266">
        <v>308590.17</v>
      </c>
      <c r="G25" s="266">
        <v>0</v>
      </c>
      <c r="H25" s="266">
        <v>54457.09</v>
      </c>
      <c r="I25" s="266">
        <v>54457.09</v>
      </c>
      <c r="J25" s="266">
        <v>0</v>
      </c>
      <c r="K25" s="266">
        <v>54457.09</v>
      </c>
      <c r="L25" s="266">
        <v>0</v>
      </c>
      <c r="M25" s="266">
        <v>0</v>
      </c>
      <c r="N25" s="266">
        <v>0</v>
      </c>
      <c r="O25" s="266">
        <v>0</v>
      </c>
    </row>
    <row r="26" spans="1:15" ht="45" x14ac:dyDescent="0.25">
      <c r="A26" s="265" t="s">
        <v>333</v>
      </c>
      <c r="B26" s="265" t="s">
        <v>334</v>
      </c>
      <c r="C26" s="265" t="s">
        <v>943</v>
      </c>
      <c r="D26" s="266">
        <v>1284188.24</v>
      </c>
      <c r="E26" s="266">
        <v>1091560</v>
      </c>
      <c r="F26" s="266">
        <v>1091560</v>
      </c>
      <c r="G26" s="266">
        <v>0</v>
      </c>
      <c r="H26" s="266">
        <v>192628.24</v>
      </c>
      <c r="I26" s="266">
        <v>192628.24</v>
      </c>
      <c r="J26" s="266">
        <v>0</v>
      </c>
      <c r="K26" s="266">
        <v>192628.24</v>
      </c>
      <c r="L26" s="266">
        <v>0</v>
      </c>
      <c r="M26" s="266">
        <v>0</v>
      </c>
      <c r="N26" s="266">
        <v>0</v>
      </c>
      <c r="O26" s="266">
        <v>0</v>
      </c>
    </row>
    <row r="27" spans="1:15" ht="45" x14ac:dyDescent="0.25">
      <c r="A27" s="265" t="s">
        <v>315</v>
      </c>
      <c r="B27" s="265" t="s">
        <v>316</v>
      </c>
      <c r="C27" s="265" t="s">
        <v>943</v>
      </c>
      <c r="D27" s="266">
        <v>799037.74</v>
      </c>
      <c r="E27" s="266">
        <v>679182.07</v>
      </c>
      <c r="F27" s="266">
        <v>679182.07</v>
      </c>
      <c r="G27" s="266">
        <v>0</v>
      </c>
      <c r="H27" s="266">
        <v>119855.67</v>
      </c>
      <c r="I27" s="266">
        <v>119855.67</v>
      </c>
      <c r="J27" s="266">
        <v>0</v>
      </c>
      <c r="K27" s="266">
        <v>119855.67</v>
      </c>
      <c r="L27" s="266">
        <v>0</v>
      </c>
      <c r="M27" s="266">
        <v>0</v>
      </c>
      <c r="N27" s="266">
        <v>0</v>
      </c>
      <c r="O27" s="266">
        <v>0</v>
      </c>
    </row>
    <row r="28" spans="1:15" ht="45" x14ac:dyDescent="0.25">
      <c r="A28" s="265" t="s">
        <v>325</v>
      </c>
      <c r="B28" s="265" t="s">
        <v>326</v>
      </c>
      <c r="C28" s="265" t="s">
        <v>943</v>
      </c>
      <c r="D28" s="266">
        <v>510164.55</v>
      </c>
      <c r="E28" s="266">
        <v>433639.87</v>
      </c>
      <c r="F28" s="266">
        <v>433639.87</v>
      </c>
      <c r="G28" s="266">
        <v>0</v>
      </c>
      <c r="H28" s="266">
        <v>76524.679999999993</v>
      </c>
      <c r="I28" s="266">
        <v>76524.679999999993</v>
      </c>
      <c r="J28" s="266">
        <v>38262.339999999997</v>
      </c>
      <c r="K28" s="266">
        <v>38262.339999999997</v>
      </c>
      <c r="L28" s="266">
        <v>0</v>
      </c>
      <c r="M28" s="266">
        <v>0</v>
      </c>
      <c r="N28" s="266">
        <v>0</v>
      </c>
      <c r="O28" s="266">
        <v>0</v>
      </c>
    </row>
    <row r="29" spans="1:15" ht="45" x14ac:dyDescent="0.25">
      <c r="A29" s="265" t="s">
        <v>320</v>
      </c>
      <c r="B29" s="265" t="s">
        <v>321</v>
      </c>
      <c r="C29" s="265" t="s">
        <v>941</v>
      </c>
      <c r="D29" s="266">
        <v>288232.69</v>
      </c>
      <c r="E29" s="266">
        <v>244997.78</v>
      </c>
      <c r="F29" s="266">
        <v>244997.78</v>
      </c>
      <c r="G29" s="266">
        <v>0</v>
      </c>
      <c r="H29" s="266">
        <v>43234.91</v>
      </c>
      <c r="I29" s="266">
        <v>43234.91</v>
      </c>
      <c r="J29" s="266">
        <v>0</v>
      </c>
      <c r="K29" s="266">
        <v>43234.91</v>
      </c>
      <c r="L29" s="266">
        <v>0</v>
      </c>
      <c r="M29" s="266">
        <v>0</v>
      </c>
      <c r="N29" s="266">
        <v>0</v>
      </c>
      <c r="O29" s="266">
        <v>0</v>
      </c>
    </row>
    <row r="30" spans="1:15" ht="101.25" x14ac:dyDescent="0.25">
      <c r="A30" s="265" t="s">
        <v>285</v>
      </c>
      <c r="B30" s="265" t="s">
        <v>286</v>
      </c>
      <c r="C30" s="265" t="s">
        <v>941</v>
      </c>
      <c r="D30" s="266">
        <v>351133</v>
      </c>
      <c r="E30" s="266">
        <v>342354.67</v>
      </c>
      <c r="F30" s="266">
        <v>298463.05</v>
      </c>
      <c r="G30" s="266">
        <v>43891.62</v>
      </c>
      <c r="H30" s="266">
        <v>8778.33</v>
      </c>
      <c r="I30" s="266">
        <v>8778.33</v>
      </c>
      <c r="J30" s="266">
        <v>0</v>
      </c>
      <c r="K30" s="266">
        <v>8778.33</v>
      </c>
      <c r="L30" s="266">
        <v>0</v>
      </c>
      <c r="M30" s="266">
        <v>0</v>
      </c>
      <c r="N30" s="266">
        <v>0</v>
      </c>
      <c r="O30" s="266">
        <v>0</v>
      </c>
    </row>
    <row r="31" spans="1:15" ht="45" x14ac:dyDescent="0.25">
      <c r="A31" s="265" t="s">
        <v>279</v>
      </c>
      <c r="B31" s="265" t="s">
        <v>280</v>
      </c>
      <c r="C31" s="265" t="s">
        <v>941</v>
      </c>
      <c r="D31" s="266">
        <v>477665.92</v>
      </c>
      <c r="E31" s="266">
        <v>465724.26</v>
      </c>
      <c r="F31" s="266">
        <v>406016.02</v>
      </c>
      <c r="G31" s="266">
        <v>59708.24</v>
      </c>
      <c r="H31" s="266">
        <v>11941.66</v>
      </c>
      <c r="I31" s="266">
        <v>11941.66</v>
      </c>
      <c r="J31" s="266">
        <v>0</v>
      </c>
      <c r="K31" s="266">
        <v>11941.66</v>
      </c>
      <c r="L31" s="266">
        <v>0</v>
      </c>
      <c r="M31" s="266">
        <v>0</v>
      </c>
      <c r="N31" s="266">
        <v>0</v>
      </c>
      <c r="O31" s="266">
        <v>0</v>
      </c>
    </row>
    <row r="32" spans="1:15" ht="56.25" x14ac:dyDescent="0.25">
      <c r="A32" s="265" t="s">
        <v>296</v>
      </c>
      <c r="B32" s="265" t="s">
        <v>297</v>
      </c>
      <c r="C32" s="265" t="s">
        <v>941</v>
      </c>
      <c r="D32" s="266">
        <v>364031.13</v>
      </c>
      <c r="E32" s="266">
        <v>336728.79</v>
      </c>
      <c r="F32" s="266">
        <v>309426.46000000002</v>
      </c>
      <c r="G32" s="266">
        <v>27302.33</v>
      </c>
      <c r="H32" s="266">
        <v>27302.34</v>
      </c>
      <c r="I32" s="266">
        <v>27302.34</v>
      </c>
      <c r="J32" s="266">
        <v>0</v>
      </c>
      <c r="K32" s="266">
        <v>27302.34</v>
      </c>
      <c r="L32" s="266">
        <v>0</v>
      </c>
      <c r="M32" s="266">
        <v>0</v>
      </c>
      <c r="N32" s="266">
        <v>0</v>
      </c>
      <c r="O32" s="266">
        <v>0</v>
      </c>
    </row>
    <row r="33" spans="1:15" ht="33.75" x14ac:dyDescent="0.25">
      <c r="A33" s="265" t="s">
        <v>379</v>
      </c>
      <c r="B33" s="265" t="s">
        <v>380</v>
      </c>
      <c r="C33" s="265" t="s">
        <v>943</v>
      </c>
      <c r="D33" s="266">
        <v>515526.52</v>
      </c>
      <c r="E33" s="266">
        <v>191794.23</v>
      </c>
      <c r="F33" s="266">
        <v>191794.23</v>
      </c>
      <c r="G33" s="266">
        <v>0</v>
      </c>
      <c r="H33" s="266">
        <v>323732.28999999998</v>
      </c>
      <c r="I33" s="266">
        <v>323732.28999999998</v>
      </c>
      <c r="J33" s="266">
        <v>226000</v>
      </c>
      <c r="K33" s="266">
        <v>97732.29</v>
      </c>
      <c r="L33" s="266">
        <v>0</v>
      </c>
      <c r="M33" s="266">
        <v>0</v>
      </c>
      <c r="N33" s="266">
        <v>0</v>
      </c>
      <c r="O33" s="266">
        <v>0</v>
      </c>
    </row>
    <row r="34" spans="1:15" ht="33.75" x14ac:dyDescent="0.25">
      <c r="A34" s="265" t="s">
        <v>375</v>
      </c>
      <c r="B34" s="265" t="s">
        <v>376</v>
      </c>
      <c r="C34" s="265" t="s">
        <v>943</v>
      </c>
      <c r="D34" s="266">
        <v>728508.61</v>
      </c>
      <c r="E34" s="266">
        <v>500104.16</v>
      </c>
      <c r="F34" s="266">
        <v>500104.16</v>
      </c>
      <c r="G34" s="266">
        <v>0</v>
      </c>
      <c r="H34" s="266">
        <v>228404.45</v>
      </c>
      <c r="I34" s="266">
        <v>228404.45</v>
      </c>
      <c r="J34" s="266">
        <v>0</v>
      </c>
      <c r="K34" s="266">
        <v>228404.45</v>
      </c>
      <c r="L34" s="266">
        <v>0</v>
      </c>
      <c r="M34" s="266">
        <v>0</v>
      </c>
      <c r="N34" s="266">
        <v>0</v>
      </c>
      <c r="O34" s="266">
        <v>0</v>
      </c>
    </row>
    <row r="35" spans="1:15" ht="67.5" x14ac:dyDescent="0.25">
      <c r="A35" s="265" t="s">
        <v>593</v>
      </c>
      <c r="B35" s="265" t="s">
        <v>594</v>
      </c>
      <c r="C35" s="265" t="s">
        <v>941</v>
      </c>
      <c r="D35" s="266">
        <v>77916.53</v>
      </c>
      <c r="E35" s="266">
        <v>55462</v>
      </c>
      <c r="F35" s="266">
        <v>55462</v>
      </c>
      <c r="G35" s="266">
        <v>0</v>
      </c>
      <c r="H35" s="266">
        <v>22454.53</v>
      </c>
      <c r="I35" s="266">
        <v>22454.53</v>
      </c>
      <c r="J35" s="266">
        <v>0</v>
      </c>
      <c r="K35" s="266">
        <v>22454.53</v>
      </c>
      <c r="L35" s="266">
        <v>0</v>
      </c>
      <c r="M35" s="266">
        <v>0</v>
      </c>
      <c r="N35" s="266">
        <v>0</v>
      </c>
      <c r="O35" s="266">
        <v>0</v>
      </c>
    </row>
    <row r="36" spans="1:15" ht="56.25" x14ac:dyDescent="0.25">
      <c r="A36" s="265" t="s">
        <v>596</v>
      </c>
      <c r="B36" s="265" t="s">
        <v>597</v>
      </c>
      <c r="C36" s="265" t="s">
        <v>943</v>
      </c>
      <c r="D36" s="266">
        <v>191806.42</v>
      </c>
      <c r="E36" s="266">
        <v>163035.45000000001</v>
      </c>
      <c r="F36" s="266">
        <v>163035.45000000001</v>
      </c>
      <c r="G36" s="266">
        <v>0</v>
      </c>
      <c r="H36" s="266">
        <v>28770.97</v>
      </c>
      <c r="I36" s="266">
        <v>28770.97</v>
      </c>
      <c r="J36" s="266">
        <v>0</v>
      </c>
      <c r="K36" s="266">
        <v>28770.97</v>
      </c>
      <c r="L36" s="266">
        <v>0</v>
      </c>
      <c r="M36" s="266">
        <v>0</v>
      </c>
      <c r="N36" s="266">
        <v>0</v>
      </c>
      <c r="O36" s="266">
        <v>0</v>
      </c>
    </row>
    <row r="37" spans="1:15" ht="90" x14ac:dyDescent="0.25">
      <c r="A37" s="265" t="s">
        <v>588</v>
      </c>
      <c r="B37" s="265" t="s">
        <v>589</v>
      </c>
      <c r="C37" s="265" t="s">
        <v>941</v>
      </c>
      <c r="D37" s="266">
        <v>169733.46</v>
      </c>
      <c r="E37" s="266">
        <v>144273.44</v>
      </c>
      <c r="F37" s="266">
        <v>144273.44</v>
      </c>
      <c r="G37" s="266">
        <v>0</v>
      </c>
      <c r="H37" s="266">
        <v>25460.02</v>
      </c>
      <c r="I37" s="266">
        <v>25460.02</v>
      </c>
      <c r="J37" s="266">
        <v>0</v>
      </c>
      <c r="K37" s="266">
        <v>25460.02</v>
      </c>
      <c r="L37" s="266">
        <v>0</v>
      </c>
      <c r="M37" s="266">
        <v>0</v>
      </c>
      <c r="N37" s="266">
        <v>0</v>
      </c>
      <c r="O37" s="266">
        <v>0</v>
      </c>
    </row>
    <row r="38" spans="1:15" ht="56.25" x14ac:dyDescent="0.25">
      <c r="A38" s="265" t="s">
        <v>599</v>
      </c>
      <c r="B38" s="265" t="s">
        <v>600</v>
      </c>
      <c r="C38" s="265" t="s">
        <v>943</v>
      </c>
      <c r="D38" s="266">
        <v>416817.53</v>
      </c>
      <c r="E38" s="266">
        <v>225380.11</v>
      </c>
      <c r="F38" s="266">
        <v>225380.11</v>
      </c>
      <c r="G38" s="266">
        <v>0</v>
      </c>
      <c r="H38" s="266">
        <v>191437.42</v>
      </c>
      <c r="I38" s="266">
        <v>191437.42</v>
      </c>
      <c r="J38" s="266">
        <v>0</v>
      </c>
      <c r="K38" s="266">
        <v>191437.42</v>
      </c>
      <c r="L38" s="266">
        <v>0</v>
      </c>
      <c r="M38" s="266">
        <v>0</v>
      </c>
      <c r="N38" s="266">
        <v>0</v>
      </c>
      <c r="O38" s="266">
        <v>0</v>
      </c>
    </row>
    <row r="39" spans="1:15" ht="33.75" x14ac:dyDescent="0.25">
      <c r="A39" s="265" t="s">
        <v>611</v>
      </c>
      <c r="B39" s="265" t="s">
        <v>612</v>
      </c>
      <c r="C39" s="265" t="s">
        <v>943</v>
      </c>
      <c r="D39" s="266">
        <v>297849</v>
      </c>
      <c r="E39" s="266">
        <v>253171</v>
      </c>
      <c r="F39" s="266">
        <v>253171</v>
      </c>
      <c r="G39" s="266">
        <v>0</v>
      </c>
      <c r="H39" s="266">
        <v>44678</v>
      </c>
      <c r="I39" s="266">
        <v>44678</v>
      </c>
      <c r="J39" s="266">
        <v>0</v>
      </c>
      <c r="K39" s="266">
        <v>44678</v>
      </c>
      <c r="L39" s="266">
        <v>0</v>
      </c>
      <c r="M39" s="266">
        <v>0</v>
      </c>
      <c r="N39" s="266">
        <v>0</v>
      </c>
      <c r="O39" s="266">
        <v>0</v>
      </c>
    </row>
    <row r="40" spans="1:15" ht="33.75" x14ac:dyDescent="0.25">
      <c r="A40" s="265" t="s">
        <v>603</v>
      </c>
      <c r="B40" s="265" t="s">
        <v>604</v>
      </c>
      <c r="C40" s="265" t="s">
        <v>943</v>
      </c>
      <c r="D40" s="266">
        <v>557789.41</v>
      </c>
      <c r="E40" s="266">
        <v>474120</v>
      </c>
      <c r="F40" s="266">
        <v>474120</v>
      </c>
      <c r="G40" s="266">
        <v>0</v>
      </c>
      <c r="H40" s="266">
        <v>83669.41</v>
      </c>
      <c r="I40" s="266">
        <v>83669.41</v>
      </c>
      <c r="J40" s="266">
        <v>0</v>
      </c>
      <c r="K40" s="266">
        <v>83669.41</v>
      </c>
      <c r="L40" s="266">
        <v>0</v>
      </c>
      <c r="M40" s="266">
        <v>0</v>
      </c>
      <c r="N40" s="266">
        <v>0</v>
      </c>
      <c r="O40" s="266">
        <v>0</v>
      </c>
    </row>
    <row r="41" spans="1:15" ht="45" x14ac:dyDescent="0.25">
      <c r="A41" s="265" t="s">
        <v>614</v>
      </c>
      <c r="B41" s="265" t="s">
        <v>615</v>
      </c>
      <c r="C41" s="265" t="s">
        <v>943</v>
      </c>
      <c r="D41" s="266">
        <v>1467582</v>
      </c>
      <c r="E41" s="266">
        <v>1247444</v>
      </c>
      <c r="F41" s="266">
        <v>1247444</v>
      </c>
      <c r="G41" s="266">
        <v>0</v>
      </c>
      <c r="H41" s="266">
        <v>220138</v>
      </c>
      <c r="I41" s="266">
        <v>220138</v>
      </c>
      <c r="J41" s="266">
        <v>0</v>
      </c>
      <c r="K41" s="266">
        <v>220138</v>
      </c>
      <c r="L41" s="266">
        <v>0</v>
      </c>
      <c r="M41" s="266">
        <v>0</v>
      </c>
      <c r="N41" s="266">
        <v>0</v>
      </c>
      <c r="O41" s="266">
        <v>0</v>
      </c>
    </row>
    <row r="42" spans="1:15" ht="33.75" x14ac:dyDescent="0.25">
      <c r="A42" s="265" t="s">
        <v>607</v>
      </c>
      <c r="B42" s="265" t="s">
        <v>608</v>
      </c>
      <c r="C42" s="265" t="s">
        <v>943</v>
      </c>
      <c r="D42" s="266">
        <v>203981</v>
      </c>
      <c r="E42" s="266">
        <v>173383.85</v>
      </c>
      <c r="F42" s="266">
        <v>173383.85</v>
      </c>
      <c r="G42" s="266">
        <v>0</v>
      </c>
      <c r="H42" s="266">
        <v>30597.15</v>
      </c>
      <c r="I42" s="266">
        <v>30597.15</v>
      </c>
      <c r="J42" s="266">
        <v>0</v>
      </c>
      <c r="K42" s="266">
        <v>30597.15</v>
      </c>
      <c r="L42" s="266">
        <v>0</v>
      </c>
      <c r="M42" s="266">
        <v>0</v>
      </c>
      <c r="N42" s="266">
        <v>0</v>
      </c>
      <c r="O42" s="266">
        <v>0</v>
      </c>
    </row>
    <row r="43" spans="1:15" ht="45" x14ac:dyDescent="0.25">
      <c r="A43" s="265" t="s">
        <v>572</v>
      </c>
      <c r="B43" s="265" t="s">
        <v>573</v>
      </c>
      <c r="C43" s="265" t="s">
        <v>943</v>
      </c>
      <c r="D43" s="266">
        <v>43698.85</v>
      </c>
      <c r="E43" s="266">
        <v>43698.85</v>
      </c>
      <c r="F43" s="266">
        <v>40155.699999999997</v>
      </c>
      <c r="G43" s="266">
        <v>3543.15</v>
      </c>
      <c r="H43" s="266">
        <v>3543.15</v>
      </c>
      <c r="I43" s="266">
        <v>0</v>
      </c>
      <c r="J43" s="266">
        <v>0</v>
      </c>
      <c r="K43" s="266">
        <v>0</v>
      </c>
      <c r="L43" s="266">
        <v>0</v>
      </c>
      <c r="M43" s="266">
        <v>3543.15</v>
      </c>
      <c r="N43" s="266">
        <v>3543.15</v>
      </c>
      <c r="O43" s="266">
        <v>0</v>
      </c>
    </row>
    <row r="44" spans="1:15" ht="45" x14ac:dyDescent="0.25">
      <c r="A44" s="265" t="s">
        <v>551</v>
      </c>
      <c r="B44" s="265" t="s">
        <v>552</v>
      </c>
      <c r="C44" s="265" t="s">
        <v>943</v>
      </c>
      <c r="D44" s="266">
        <v>18170.59</v>
      </c>
      <c r="E44" s="266">
        <v>16807.79</v>
      </c>
      <c r="F44" s="266">
        <v>15445</v>
      </c>
      <c r="G44" s="266">
        <v>1362.79</v>
      </c>
      <c r="H44" s="266">
        <v>1362.8</v>
      </c>
      <c r="I44" s="266">
        <v>1362.8</v>
      </c>
      <c r="J44" s="266">
        <v>0</v>
      </c>
      <c r="K44" s="266">
        <v>1362.8</v>
      </c>
      <c r="L44" s="266">
        <v>0</v>
      </c>
      <c r="M44" s="266">
        <v>0</v>
      </c>
      <c r="N44" s="266">
        <v>0</v>
      </c>
      <c r="O44" s="266">
        <v>0</v>
      </c>
    </row>
    <row r="45" spans="1:15" ht="45" x14ac:dyDescent="0.25">
      <c r="A45" s="265" t="s">
        <v>505</v>
      </c>
      <c r="B45" s="265" t="s">
        <v>506</v>
      </c>
      <c r="C45" s="265" t="s">
        <v>943</v>
      </c>
      <c r="D45" s="266">
        <v>31523.14</v>
      </c>
      <c r="E45" s="266">
        <v>31523.14</v>
      </c>
      <c r="F45" s="266">
        <v>28967.21</v>
      </c>
      <c r="G45" s="266">
        <v>2555.9299999999998</v>
      </c>
      <c r="H45" s="266">
        <v>2555.9299999999998</v>
      </c>
      <c r="I45" s="266">
        <v>0</v>
      </c>
      <c r="J45" s="266">
        <v>0</v>
      </c>
      <c r="K45" s="266">
        <v>0</v>
      </c>
      <c r="L45" s="266">
        <v>0</v>
      </c>
      <c r="M45" s="266">
        <v>2555.9299999999998</v>
      </c>
      <c r="N45" s="266">
        <v>2555.9299999999998</v>
      </c>
      <c r="O45" s="266">
        <v>0</v>
      </c>
    </row>
    <row r="46" spans="1:15" ht="67.5" x14ac:dyDescent="0.25">
      <c r="A46" s="265" t="s">
        <v>582</v>
      </c>
      <c r="B46" s="265" t="s">
        <v>583</v>
      </c>
      <c r="C46" s="265" t="s">
        <v>943</v>
      </c>
      <c r="D46" s="266">
        <v>99133.17</v>
      </c>
      <c r="E46" s="266">
        <v>99133.17</v>
      </c>
      <c r="F46" s="266">
        <v>91095.35</v>
      </c>
      <c r="G46" s="266">
        <v>8037.82</v>
      </c>
      <c r="H46" s="266">
        <v>8037.83</v>
      </c>
      <c r="I46" s="266">
        <v>0</v>
      </c>
      <c r="J46" s="266">
        <v>0</v>
      </c>
      <c r="K46" s="266">
        <v>0</v>
      </c>
      <c r="L46" s="266">
        <v>0</v>
      </c>
      <c r="M46" s="266">
        <v>8037.83</v>
      </c>
      <c r="N46" s="266">
        <v>8037.83</v>
      </c>
      <c r="O46" s="266">
        <v>0</v>
      </c>
    </row>
    <row r="47" spans="1:15" ht="45" x14ac:dyDescent="0.25">
      <c r="A47" s="265" t="s">
        <v>577</v>
      </c>
      <c r="B47" s="265" t="s">
        <v>578</v>
      </c>
      <c r="C47" s="265" t="s">
        <v>941</v>
      </c>
      <c r="D47" s="266">
        <v>21944.7</v>
      </c>
      <c r="E47" s="266">
        <v>21944.7</v>
      </c>
      <c r="F47" s="266">
        <v>21944.7</v>
      </c>
      <c r="G47" s="266">
        <v>0</v>
      </c>
      <c r="H47" s="266">
        <v>4948.3</v>
      </c>
      <c r="I47" s="266">
        <v>0</v>
      </c>
      <c r="J47" s="266">
        <v>0</v>
      </c>
      <c r="K47" s="266">
        <v>0</v>
      </c>
      <c r="L47" s="266">
        <v>0</v>
      </c>
      <c r="M47" s="266">
        <v>4948.3</v>
      </c>
      <c r="N47" s="266">
        <v>4948.3</v>
      </c>
      <c r="O47" s="266">
        <v>0</v>
      </c>
    </row>
    <row r="48" spans="1:15" ht="67.5" x14ac:dyDescent="0.25">
      <c r="A48" s="265" t="s">
        <v>536</v>
      </c>
      <c r="B48" s="265" t="s">
        <v>537</v>
      </c>
      <c r="C48" s="265" t="s">
        <v>943</v>
      </c>
      <c r="D48" s="266">
        <v>100219.43</v>
      </c>
      <c r="E48" s="266">
        <v>92702.97</v>
      </c>
      <c r="F48" s="266">
        <v>85186.52</v>
      </c>
      <c r="G48" s="266">
        <v>7516.45</v>
      </c>
      <c r="H48" s="266">
        <v>7516.46</v>
      </c>
      <c r="I48" s="266">
        <v>7516.46</v>
      </c>
      <c r="J48" s="266">
        <v>0</v>
      </c>
      <c r="K48" s="266">
        <v>7516.46</v>
      </c>
      <c r="L48" s="266">
        <v>0</v>
      </c>
      <c r="M48" s="266">
        <v>0</v>
      </c>
      <c r="N48" s="266">
        <v>0</v>
      </c>
      <c r="O48" s="266">
        <v>0</v>
      </c>
    </row>
    <row r="49" spans="1:15" ht="56.25" x14ac:dyDescent="0.25">
      <c r="A49" s="265" t="s">
        <v>541</v>
      </c>
      <c r="B49" s="265" t="s">
        <v>542</v>
      </c>
      <c r="C49" s="265" t="s">
        <v>943</v>
      </c>
      <c r="D49" s="266">
        <v>48833.47</v>
      </c>
      <c r="E49" s="266">
        <v>48833.47</v>
      </c>
      <c r="F49" s="266">
        <v>44874</v>
      </c>
      <c r="G49" s="266">
        <v>3959.47</v>
      </c>
      <c r="H49" s="266">
        <v>3959.47</v>
      </c>
      <c r="I49" s="266">
        <v>0</v>
      </c>
      <c r="J49" s="266">
        <v>0</v>
      </c>
      <c r="K49" s="266">
        <v>0</v>
      </c>
      <c r="L49" s="266">
        <v>0</v>
      </c>
      <c r="M49" s="266">
        <v>3959.47</v>
      </c>
      <c r="N49" s="266">
        <v>3959.47</v>
      </c>
      <c r="O49" s="266">
        <v>0</v>
      </c>
    </row>
    <row r="50" spans="1:15" ht="56.25" x14ac:dyDescent="0.25">
      <c r="A50" s="265" t="s">
        <v>566</v>
      </c>
      <c r="B50" s="265" t="s">
        <v>567</v>
      </c>
      <c r="C50" s="265" t="s">
        <v>943</v>
      </c>
      <c r="D50" s="266">
        <v>240523</v>
      </c>
      <c r="E50" s="266">
        <v>222483.77</v>
      </c>
      <c r="F50" s="266">
        <v>204444.55</v>
      </c>
      <c r="G50" s="266">
        <v>18039.22</v>
      </c>
      <c r="H50" s="266">
        <v>18039.23</v>
      </c>
      <c r="I50" s="266">
        <v>18039.23</v>
      </c>
      <c r="J50" s="266">
        <v>0</v>
      </c>
      <c r="K50" s="266">
        <v>18039.23</v>
      </c>
      <c r="L50" s="266">
        <v>0</v>
      </c>
      <c r="M50" s="266">
        <v>0</v>
      </c>
      <c r="N50" s="266">
        <v>0</v>
      </c>
      <c r="O50" s="266">
        <v>0</v>
      </c>
    </row>
    <row r="51" spans="1:15" ht="78.75" x14ac:dyDescent="0.25">
      <c r="A51" s="265" t="s">
        <v>546</v>
      </c>
      <c r="B51" s="265" t="s">
        <v>547</v>
      </c>
      <c r="C51" s="265" t="s">
        <v>943</v>
      </c>
      <c r="D51" s="266">
        <v>21270.58</v>
      </c>
      <c r="E51" s="266">
        <v>19675.28</v>
      </c>
      <c r="F51" s="266">
        <v>18080</v>
      </c>
      <c r="G51" s="266">
        <v>1595.28</v>
      </c>
      <c r="H51" s="266">
        <v>1595.3</v>
      </c>
      <c r="I51" s="266">
        <v>1595.3</v>
      </c>
      <c r="J51" s="266">
        <v>0</v>
      </c>
      <c r="K51" s="266">
        <v>1595.3</v>
      </c>
      <c r="L51" s="266">
        <v>0</v>
      </c>
      <c r="M51" s="266">
        <v>0</v>
      </c>
      <c r="N51" s="266">
        <v>0</v>
      </c>
      <c r="O51" s="266">
        <v>0</v>
      </c>
    </row>
    <row r="52" spans="1:15" ht="78.75" x14ac:dyDescent="0.25">
      <c r="A52" s="265" t="s">
        <v>556</v>
      </c>
      <c r="B52" s="265" t="s">
        <v>557</v>
      </c>
      <c r="C52" s="265" t="s">
        <v>943</v>
      </c>
      <c r="D52" s="266">
        <v>24982.35</v>
      </c>
      <c r="E52" s="266">
        <v>23108.67</v>
      </c>
      <c r="F52" s="266">
        <v>21235</v>
      </c>
      <c r="G52" s="266">
        <v>1873.67</v>
      </c>
      <c r="H52" s="266">
        <v>1873.68</v>
      </c>
      <c r="I52" s="266">
        <v>1873.68</v>
      </c>
      <c r="J52" s="266">
        <v>0</v>
      </c>
      <c r="K52" s="266">
        <v>1873.68</v>
      </c>
      <c r="L52" s="266">
        <v>0</v>
      </c>
      <c r="M52" s="266">
        <v>0</v>
      </c>
      <c r="N52" s="266">
        <v>0</v>
      </c>
      <c r="O52" s="266">
        <v>0</v>
      </c>
    </row>
    <row r="53" spans="1:15" ht="67.5" x14ac:dyDescent="0.25">
      <c r="A53" s="265" t="s">
        <v>516</v>
      </c>
      <c r="B53" s="265" t="s">
        <v>517</v>
      </c>
      <c r="C53" s="265" t="s">
        <v>943</v>
      </c>
      <c r="D53" s="266">
        <v>22374.91</v>
      </c>
      <c r="E53" s="266">
        <v>22374.91</v>
      </c>
      <c r="F53" s="266">
        <v>20560.73</v>
      </c>
      <c r="G53" s="266">
        <v>1814.18</v>
      </c>
      <c r="H53" s="266">
        <v>3591.34</v>
      </c>
      <c r="I53" s="266">
        <v>0</v>
      </c>
      <c r="J53" s="266">
        <v>0</v>
      </c>
      <c r="K53" s="266">
        <v>0</v>
      </c>
      <c r="L53" s="266">
        <v>0</v>
      </c>
      <c r="M53" s="266">
        <v>3591.34</v>
      </c>
      <c r="N53" s="266">
        <v>3591.34</v>
      </c>
      <c r="O53" s="266">
        <v>0</v>
      </c>
    </row>
    <row r="54" spans="1:15" ht="67.5" x14ac:dyDescent="0.25">
      <c r="A54" s="265" t="s">
        <v>521</v>
      </c>
      <c r="B54" s="265" t="s">
        <v>522</v>
      </c>
      <c r="C54" s="265" t="s">
        <v>943</v>
      </c>
      <c r="D54" s="266">
        <v>21854.37</v>
      </c>
      <c r="E54" s="266">
        <v>21854.37</v>
      </c>
      <c r="F54" s="266">
        <v>20082.400000000001</v>
      </c>
      <c r="G54" s="266">
        <v>1771.97</v>
      </c>
      <c r="H54" s="266">
        <v>1771.98</v>
      </c>
      <c r="I54" s="266">
        <v>0</v>
      </c>
      <c r="J54" s="266">
        <v>0</v>
      </c>
      <c r="K54" s="266">
        <v>0</v>
      </c>
      <c r="L54" s="266">
        <v>0</v>
      </c>
      <c r="M54" s="266">
        <v>1771.98</v>
      </c>
      <c r="N54" s="266">
        <v>1771.98</v>
      </c>
      <c r="O54" s="266">
        <v>0</v>
      </c>
    </row>
    <row r="55" spans="1:15" ht="67.5" x14ac:dyDescent="0.25">
      <c r="A55" s="265" t="s">
        <v>510</v>
      </c>
      <c r="B55" s="265" t="s">
        <v>511</v>
      </c>
      <c r="C55" s="265" t="s">
        <v>943</v>
      </c>
      <c r="D55" s="266">
        <v>178018.17</v>
      </c>
      <c r="E55" s="266">
        <v>164666.79999999999</v>
      </c>
      <c r="F55" s="266">
        <v>151315.44</v>
      </c>
      <c r="G55" s="266">
        <v>13351.36</v>
      </c>
      <c r="H55" s="266">
        <v>13351.37</v>
      </c>
      <c r="I55" s="266">
        <v>13351.37</v>
      </c>
      <c r="J55" s="266">
        <v>0</v>
      </c>
      <c r="K55" s="266">
        <v>13351.37</v>
      </c>
      <c r="L55" s="266">
        <v>0</v>
      </c>
      <c r="M55" s="266">
        <v>0</v>
      </c>
      <c r="N55" s="266">
        <v>0</v>
      </c>
      <c r="O55" s="266">
        <v>0</v>
      </c>
    </row>
    <row r="56" spans="1:15" ht="45" x14ac:dyDescent="0.25">
      <c r="A56" s="265" t="s">
        <v>502</v>
      </c>
      <c r="B56" s="265" t="s">
        <v>503</v>
      </c>
      <c r="C56" s="265" t="s">
        <v>943</v>
      </c>
      <c r="D56" s="266">
        <v>33913.86</v>
      </c>
      <c r="E56" s="266">
        <v>31370.32</v>
      </c>
      <c r="F56" s="266">
        <v>28826.77</v>
      </c>
      <c r="G56" s="266">
        <v>2543.5500000000002</v>
      </c>
      <c r="H56" s="266">
        <v>2543.54</v>
      </c>
      <c r="I56" s="266">
        <v>2543.54</v>
      </c>
      <c r="J56" s="266">
        <v>0</v>
      </c>
      <c r="K56" s="266">
        <v>2543.54</v>
      </c>
      <c r="L56" s="266">
        <v>0</v>
      </c>
      <c r="M56" s="266">
        <v>0</v>
      </c>
      <c r="N56" s="266">
        <v>0</v>
      </c>
      <c r="O56" s="266">
        <v>0</v>
      </c>
    </row>
    <row r="57" spans="1:15" ht="67.5" x14ac:dyDescent="0.25">
      <c r="A57" s="265" t="s">
        <v>531</v>
      </c>
      <c r="B57" s="265" t="s">
        <v>532</v>
      </c>
      <c r="C57" s="265" t="s">
        <v>943</v>
      </c>
      <c r="D57" s="266">
        <v>19866.060000000001</v>
      </c>
      <c r="E57" s="266">
        <v>19866.060000000001</v>
      </c>
      <c r="F57" s="266">
        <v>18255.310000000001</v>
      </c>
      <c r="G57" s="266">
        <v>1610.75</v>
      </c>
      <c r="H57" s="266">
        <v>1610.77</v>
      </c>
      <c r="I57" s="266">
        <v>0</v>
      </c>
      <c r="J57" s="266">
        <v>0</v>
      </c>
      <c r="K57" s="266">
        <v>0</v>
      </c>
      <c r="L57" s="266">
        <v>0</v>
      </c>
      <c r="M57" s="266">
        <v>1610.77</v>
      </c>
      <c r="N57" s="266">
        <v>1610.77</v>
      </c>
      <c r="O57" s="266">
        <v>0</v>
      </c>
    </row>
    <row r="58" spans="1:15" ht="67.5" x14ac:dyDescent="0.25">
      <c r="A58" s="265" t="s">
        <v>526</v>
      </c>
      <c r="B58" s="265" t="s">
        <v>527</v>
      </c>
      <c r="C58" s="265" t="s">
        <v>943</v>
      </c>
      <c r="D58" s="266">
        <v>13192.84</v>
      </c>
      <c r="E58" s="266">
        <v>13192.84</v>
      </c>
      <c r="F58" s="266">
        <v>12123.16</v>
      </c>
      <c r="G58" s="266">
        <v>1069.68</v>
      </c>
      <c r="H58" s="266">
        <v>1069.7</v>
      </c>
      <c r="I58" s="266">
        <v>0</v>
      </c>
      <c r="J58" s="266">
        <v>0</v>
      </c>
      <c r="K58" s="266">
        <v>0</v>
      </c>
      <c r="L58" s="266">
        <v>0</v>
      </c>
      <c r="M58" s="266">
        <v>1069.7</v>
      </c>
      <c r="N58" s="266">
        <v>1069.7</v>
      </c>
      <c r="O58" s="266">
        <v>0</v>
      </c>
    </row>
    <row r="59" spans="1:15" ht="33.75" x14ac:dyDescent="0.25">
      <c r="A59" s="265" t="s">
        <v>561</v>
      </c>
      <c r="B59" s="265" t="s">
        <v>562</v>
      </c>
      <c r="C59" s="265" t="s">
        <v>943</v>
      </c>
      <c r="D59" s="266">
        <v>19449.150000000001</v>
      </c>
      <c r="E59" s="266">
        <v>16268.01</v>
      </c>
      <c r="F59" s="266">
        <v>13486.16</v>
      </c>
      <c r="G59" s="266">
        <v>2781.85</v>
      </c>
      <c r="H59" s="266">
        <v>3181.14</v>
      </c>
      <c r="I59" s="266">
        <v>3181.14</v>
      </c>
      <c r="J59" s="266">
        <v>0</v>
      </c>
      <c r="K59" s="266">
        <v>1319.03</v>
      </c>
      <c r="L59" s="266">
        <v>1862.11</v>
      </c>
      <c r="M59" s="266">
        <v>0</v>
      </c>
      <c r="N59" s="266">
        <v>0</v>
      </c>
      <c r="O59" s="266">
        <v>0</v>
      </c>
    </row>
    <row r="60" spans="1:15" ht="33.75" x14ac:dyDescent="0.25">
      <c r="A60" s="265" t="s">
        <v>271</v>
      </c>
      <c r="B60" s="265" t="s">
        <v>272</v>
      </c>
      <c r="C60" s="265" t="s">
        <v>943</v>
      </c>
      <c r="D60" s="266">
        <v>865441.34</v>
      </c>
      <c r="E60" s="266">
        <v>800533.23</v>
      </c>
      <c r="F60" s="266">
        <v>735625.13</v>
      </c>
      <c r="G60" s="266">
        <v>64908.1</v>
      </c>
      <c r="H60" s="266">
        <v>64908.11</v>
      </c>
      <c r="I60" s="266">
        <v>64908.11</v>
      </c>
      <c r="J60" s="266">
        <v>0</v>
      </c>
      <c r="K60" s="266">
        <v>64908.11</v>
      </c>
      <c r="L60" s="266">
        <v>0</v>
      </c>
      <c r="M60" s="266">
        <v>0</v>
      </c>
      <c r="N60" s="266">
        <v>0</v>
      </c>
      <c r="O60" s="266">
        <v>0</v>
      </c>
    </row>
    <row r="61" spans="1:15" ht="56.25" x14ac:dyDescent="0.25">
      <c r="A61" s="265" t="s">
        <v>265</v>
      </c>
      <c r="B61" s="265" t="s">
        <v>266</v>
      </c>
      <c r="C61" s="265" t="s">
        <v>943</v>
      </c>
      <c r="D61" s="266">
        <v>975848.52</v>
      </c>
      <c r="E61" s="266">
        <v>902659.88</v>
      </c>
      <c r="F61" s="266">
        <v>829471.24</v>
      </c>
      <c r="G61" s="266">
        <v>73188.639999999999</v>
      </c>
      <c r="H61" s="266">
        <v>73188.639999999999</v>
      </c>
      <c r="I61" s="266">
        <v>73188.639999999999</v>
      </c>
      <c r="J61" s="266">
        <v>0</v>
      </c>
      <c r="K61" s="266">
        <v>73188.639999999999</v>
      </c>
      <c r="L61" s="266">
        <v>0</v>
      </c>
      <c r="M61" s="266">
        <v>0</v>
      </c>
      <c r="N61" s="266">
        <v>0</v>
      </c>
      <c r="O61" s="266">
        <v>0</v>
      </c>
    </row>
    <row r="62" spans="1:15" ht="22.5" x14ac:dyDescent="0.25">
      <c r="A62" s="265" t="s">
        <v>467</v>
      </c>
      <c r="B62" s="265" t="s">
        <v>468</v>
      </c>
      <c r="C62" s="265" t="s">
        <v>943</v>
      </c>
      <c r="D62" s="266">
        <v>190492.94</v>
      </c>
      <c r="E62" s="266">
        <v>176205.97</v>
      </c>
      <c r="F62" s="266">
        <v>161919</v>
      </c>
      <c r="G62" s="266">
        <v>14286.97</v>
      </c>
      <c r="H62" s="266">
        <v>14286.97</v>
      </c>
      <c r="I62" s="266">
        <v>14286.97</v>
      </c>
      <c r="J62" s="266">
        <v>0</v>
      </c>
      <c r="K62" s="266">
        <v>14286.97</v>
      </c>
      <c r="L62" s="266">
        <v>0</v>
      </c>
      <c r="M62" s="266">
        <v>0</v>
      </c>
      <c r="N62" s="266">
        <v>0</v>
      </c>
      <c r="O62" s="266">
        <v>0</v>
      </c>
    </row>
    <row r="63" spans="1:15" ht="45" x14ac:dyDescent="0.25">
      <c r="A63" s="265" t="s">
        <v>462</v>
      </c>
      <c r="B63" s="265" t="s">
        <v>463</v>
      </c>
      <c r="C63" s="265" t="s">
        <v>943</v>
      </c>
      <c r="D63" s="266">
        <v>137798.82</v>
      </c>
      <c r="E63" s="266">
        <v>127463.91</v>
      </c>
      <c r="F63" s="266">
        <v>117129</v>
      </c>
      <c r="G63" s="266">
        <v>10334.91</v>
      </c>
      <c r="H63" s="266">
        <v>10334.91</v>
      </c>
      <c r="I63" s="266">
        <v>10334.91</v>
      </c>
      <c r="J63" s="266">
        <v>0</v>
      </c>
      <c r="K63" s="266">
        <v>10334.91</v>
      </c>
      <c r="L63" s="266">
        <v>0</v>
      </c>
      <c r="M63" s="266">
        <v>0</v>
      </c>
      <c r="N63" s="266">
        <v>0</v>
      </c>
      <c r="O63" s="266">
        <v>0</v>
      </c>
    </row>
    <row r="64" spans="1:15" ht="67.5" x14ac:dyDescent="0.25">
      <c r="A64" s="265" t="s">
        <v>473</v>
      </c>
      <c r="B64" s="265" t="s">
        <v>474</v>
      </c>
      <c r="C64" s="265" t="s">
        <v>943</v>
      </c>
      <c r="D64" s="266">
        <v>121941.18</v>
      </c>
      <c r="E64" s="266">
        <v>112795.59</v>
      </c>
      <c r="F64" s="266">
        <v>103650</v>
      </c>
      <c r="G64" s="266">
        <v>9145.59</v>
      </c>
      <c r="H64" s="266">
        <v>9145.59</v>
      </c>
      <c r="I64" s="266">
        <v>9145.59</v>
      </c>
      <c r="J64" s="266">
        <v>0</v>
      </c>
      <c r="K64" s="266">
        <v>9145.59</v>
      </c>
      <c r="L64" s="266">
        <v>0</v>
      </c>
      <c r="M64" s="266">
        <v>0</v>
      </c>
      <c r="N64" s="266">
        <v>0</v>
      </c>
      <c r="O64" s="266">
        <v>0</v>
      </c>
    </row>
    <row r="65" spans="1:15" ht="45" x14ac:dyDescent="0.25">
      <c r="A65" s="265" t="s">
        <v>457</v>
      </c>
      <c r="B65" s="265" t="s">
        <v>458</v>
      </c>
      <c r="C65" s="265" t="s">
        <v>943</v>
      </c>
      <c r="D65" s="266">
        <v>46877.65</v>
      </c>
      <c r="E65" s="266">
        <v>43361.82</v>
      </c>
      <c r="F65" s="266">
        <v>39846</v>
      </c>
      <c r="G65" s="266">
        <v>3515.82</v>
      </c>
      <c r="H65" s="266">
        <v>3515.83</v>
      </c>
      <c r="I65" s="266">
        <v>3515.83</v>
      </c>
      <c r="J65" s="266">
        <v>0</v>
      </c>
      <c r="K65" s="266">
        <v>3515.83</v>
      </c>
      <c r="L65" s="266">
        <v>0</v>
      </c>
      <c r="M65" s="266">
        <v>0</v>
      </c>
      <c r="N65" s="266">
        <v>0</v>
      </c>
      <c r="O65" s="266">
        <v>0</v>
      </c>
    </row>
    <row r="66" spans="1:15" ht="90" x14ac:dyDescent="0.25">
      <c r="A66" s="265" t="s">
        <v>491</v>
      </c>
      <c r="B66" s="265" t="s">
        <v>492</v>
      </c>
      <c r="C66" s="265" t="s">
        <v>943</v>
      </c>
      <c r="D66" s="266">
        <v>10980</v>
      </c>
      <c r="E66" s="266">
        <v>10156.5</v>
      </c>
      <c r="F66" s="266">
        <v>9333</v>
      </c>
      <c r="G66" s="266">
        <v>823.5</v>
      </c>
      <c r="H66" s="266">
        <v>823.5</v>
      </c>
      <c r="I66" s="266">
        <v>823.5</v>
      </c>
      <c r="J66" s="266">
        <v>0</v>
      </c>
      <c r="K66" s="266">
        <v>823.5</v>
      </c>
      <c r="L66" s="266">
        <v>0</v>
      </c>
      <c r="M66" s="266">
        <v>0</v>
      </c>
      <c r="N66" s="266">
        <v>0</v>
      </c>
      <c r="O66" s="266">
        <v>0</v>
      </c>
    </row>
    <row r="67" spans="1:15" ht="90" x14ac:dyDescent="0.25">
      <c r="A67" s="265" t="s">
        <v>486</v>
      </c>
      <c r="B67" s="265" t="s">
        <v>487</v>
      </c>
      <c r="C67" s="265" t="s">
        <v>943</v>
      </c>
      <c r="D67" s="266">
        <v>4317</v>
      </c>
      <c r="E67" s="266">
        <v>3993.3</v>
      </c>
      <c r="F67" s="266">
        <v>3669.6</v>
      </c>
      <c r="G67" s="266">
        <v>323.7</v>
      </c>
      <c r="H67" s="266">
        <v>323.7</v>
      </c>
      <c r="I67" s="266">
        <v>323.7</v>
      </c>
      <c r="J67" s="266">
        <v>0</v>
      </c>
      <c r="K67" s="266">
        <v>323.7</v>
      </c>
      <c r="L67" s="266">
        <v>0</v>
      </c>
      <c r="M67" s="266">
        <v>0</v>
      </c>
      <c r="N67" s="266">
        <v>0</v>
      </c>
      <c r="O67" s="266">
        <v>0</v>
      </c>
    </row>
    <row r="68" spans="1:15" ht="123.75" x14ac:dyDescent="0.25">
      <c r="A68" s="265" t="s">
        <v>480</v>
      </c>
      <c r="B68" s="265" t="s">
        <v>481</v>
      </c>
      <c r="C68" s="265" t="s">
        <v>943</v>
      </c>
      <c r="D68" s="266">
        <v>12312.24</v>
      </c>
      <c r="E68" s="266">
        <v>11388.82</v>
      </c>
      <c r="F68" s="266">
        <v>10465.4</v>
      </c>
      <c r="G68" s="266">
        <v>923.42</v>
      </c>
      <c r="H68" s="266">
        <v>923.42</v>
      </c>
      <c r="I68" s="266">
        <v>923.42</v>
      </c>
      <c r="J68" s="266">
        <v>0</v>
      </c>
      <c r="K68" s="266">
        <v>923.42</v>
      </c>
      <c r="L68" s="266">
        <v>0</v>
      </c>
      <c r="M68" s="266">
        <v>0</v>
      </c>
      <c r="N68" s="266">
        <v>0</v>
      </c>
      <c r="O68" s="266">
        <v>0</v>
      </c>
    </row>
    <row r="69" spans="1:15" ht="67.5" x14ac:dyDescent="0.25">
      <c r="A69" s="265" t="s">
        <v>497</v>
      </c>
      <c r="B69" s="265" t="s">
        <v>498</v>
      </c>
      <c r="C69" s="265" t="s">
        <v>943</v>
      </c>
      <c r="D69" s="266">
        <v>17152.939999999999</v>
      </c>
      <c r="E69" s="266">
        <v>15866.46</v>
      </c>
      <c r="F69" s="266">
        <v>14580</v>
      </c>
      <c r="G69" s="266">
        <v>1286.46</v>
      </c>
      <c r="H69" s="266">
        <v>1286.48</v>
      </c>
      <c r="I69" s="266">
        <v>1286.48</v>
      </c>
      <c r="J69" s="266">
        <v>0</v>
      </c>
      <c r="K69" s="266">
        <v>1286.48</v>
      </c>
      <c r="L69" s="266">
        <v>0</v>
      </c>
      <c r="M69" s="266">
        <v>0</v>
      </c>
      <c r="N69" s="266">
        <v>0</v>
      </c>
      <c r="O69" s="266">
        <v>0</v>
      </c>
    </row>
    <row r="70" spans="1:15" ht="112.5" x14ac:dyDescent="0.25">
      <c r="A70" s="265" t="s">
        <v>451</v>
      </c>
      <c r="B70" s="265" t="s">
        <v>452</v>
      </c>
      <c r="C70" s="265" t="s">
        <v>943</v>
      </c>
      <c r="D70" s="266">
        <v>312531.76</v>
      </c>
      <c r="E70" s="266">
        <v>289091.87</v>
      </c>
      <c r="F70" s="266">
        <v>265652</v>
      </c>
      <c r="G70" s="266">
        <v>23439.87</v>
      </c>
      <c r="H70" s="266">
        <v>23439.89</v>
      </c>
      <c r="I70" s="266">
        <v>23439.89</v>
      </c>
      <c r="J70" s="266">
        <v>0</v>
      </c>
      <c r="K70" s="266">
        <v>23439.89</v>
      </c>
      <c r="L70" s="266">
        <v>0</v>
      </c>
      <c r="M70" s="266">
        <v>0</v>
      </c>
      <c r="N70" s="266">
        <v>0</v>
      </c>
      <c r="O70" s="266">
        <v>0</v>
      </c>
    </row>
    <row r="71" spans="1:15" ht="45" x14ac:dyDescent="0.25">
      <c r="A71" s="265" t="s">
        <v>444</v>
      </c>
      <c r="B71" s="265" t="s">
        <v>445</v>
      </c>
      <c r="C71" s="265" t="s">
        <v>943</v>
      </c>
      <c r="D71" s="266">
        <v>725656.21</v>
      </c>
      <c r="E71" s="266">
        <v>256199.97</v>
      </c>
      <c r="F71" s="266">
        <v>235427</v>
      </c>
      <c r="G71" s="266">
        <v>20772.97</v>
      </c>
      <c r="H71" s="266">
        <v>469456.24</v>
      </c>
      <c r="I71" s="266">
        <v>469456.24</v>
      </c>
      <c r="J71" s="266">
        <v>0</v>
      </c>
      <c r="K71" s="266">
        <v>469456.24</v>
      </c>
      <c r="L71" s="266">
        <v>0</v>
      </c>
      <c r="M71" s="266">
        <v>0</v>
      </c>
      <c r="N71" s="266">
        <v>0</v>
      </c>
      <c r="O71" s="266">
        <v>0</v>
      </c>
    </row>
    <row r="72" spans="1:15" ht="67.5" x14ac:dyDescent="0.25">
      <c r="A72" s="265" t="s">
        <v>447</v>
      </c>
      <c r="B72" s="265" t="s">
        <v>448</v>
      </c>
      <c r="C72" s="265" t="s">
        <v>943</v>
      </c>
      <c r="D72" s="266">
        <v>258030.9</v>
      </c>
      <c r="E72" s="266">
        <v>209124</v>
      </c>
      <c r="F72" s="266">
        <v>192168</v>
      </c>
      <c r="G72" s="266">
        <v>16956</v>
      </c>
      <c r="H72" s="266">
        <v>48906.9</v>
      </c>
      <c r="I72" s="266">
        <v>48906.9</v>
      </c>
      <c r="J72" s="266">
        <v>0</v>
      </c>
      <c r="K72" s="266">
        <v>48906.9</v>
      </c>
      <c r="L72" s="266">
        <v>0</v>
      </c>
      <c r="M72" s="266">
        <v>0</v>
      </c>
      <c r="N72" s="266">
        <v>0</v>
      </c>
      <c r="O72" s="266">
        <v>0</v>
      </c>
    </row>
    <row r="73" spans="1:15" ht="56.25" x14ac:dyDescent="0.25">
      <c r="A73" s="265" t="s">
        <v>420</v>
      </c>
      <c r="B73" s="265" t="s">
        <v>421</v>
      </c>
      <c r="C73" s="265" t="s">
        <v>943</v>
      </c>
      <c r="D73" s="266">
        <v>134057.64000000001</v>
      </c>
      <c r="E73" s="266">
        <v>124003.32</v>
      </c>
      <c r="F73" s="266">
        <v>113949</v>
      </c>
      <c r="G73" s="266">
        <v>10054.32</v>
      </c>
      <c r="H73" s="266">
        <v>10054.32</v>
      </c>
      <c r="I73" s="266">
        <v>10054.32</v>
      </c>
      <c r="J73" s="266">
        <v>0</v>
      </c>
      <c r="K73" s="266">
        <v>10054.32</v>
      </c>
      <c r="L73" s="266">
        <v>0</v>
      </c>
      <c r="M73" s="266">
        <v>0</v>
      </c>
      <c r="N73" s="266">
        <v>0</v>
      </c>
      <c r="O73" s="266">
        <v>0</v>
      </c>
    </row>
    <row r="74" spans="1:15" ht="45" x14ac:dyDescent="0.25">
      <c r="A74" s="265" t="s">
        <v>426</v>
      </c>
      <c r="B74" s="265" t="s">
        <v>427</v>
      </c>
      <c r="C74" s="265" t="s">
        <v>943</v>
      </c>
      <c r="D74" s="266">
        <v>544762.36</v>
      </c>
      <c r="E74" s="266">
        <v>503905.18</v>
      </c>
      <c r="F74" s="266">
        <v>463048</v>
      </c>
      <c r="G74" s="266">
        <v>40857.18</v>
      </c>
      <c r="H74" s="266">
        <v>40857.18</v>
      </c>
      <c r="I74" s="266">
        <v>40857.18</v>
      </c>
      <c r="J74" s="266">
        <v>0</v>
      </c>
      <c r="K74" s="266">
        <v>40857.18</v>
      </c>
      <c r="L74" s="266">
        <v>0</v>
      </c>
      <c r="M74" s="266">
        <v>0</v>
      </c>
      <c r="N74" s="266">
        <v>0</v>
      </c>
      <c r="O74" s="266">
        <v>0</v>
      </c>
    </row>
    <row r="75" spans="1:15" ht="67.5" x14ac:dyDescent="0.25">
      <c r="A75" s="265" t="s">
        <v>416</v>
      </c>
      <c r="B75" s="265" t="s">
        <v>417</v>
      </c>
      <c r="C75" s="265" t="s">
        <v>943</v>
      </c>
      <c r="D75" s="266">
        <v>348722.37</v>
      </c>
      <c r="E75" s="266">
        <v>322568.18</v>
      </c>
      <c r="F75" s="266">
        <v>296414</v>
      </c>
      <c r="G75" s="266">
        <v>26154.18</v>
      </c>
      <c r="H75" s="266">
        <v>26154.19</v>
      </c>
      <c r="I75" s="266">
        <v>26154.19</v>
      </c>
      <c r="J75" s="266">
        <v>0</v>
      </c>
      <c r="K75" s="266">
        <v>26154.19</v>
      </c>
      <c r="L75" s="266">
        <v>0</v>
      </c>
      <c r="M75" s="266">
        <v>0</v>
      </c>
      <c r="N75" s="266">
        <v>0</v>
      </c>
      <c r="O75" s="266">
        <v>0</v>
      </c>
    </row>
    <row r="76" spans="1:15" ht="56.25" x14ac:dyDescent="0.25">
      <c r="A76" s="265" t="s">
        <v>423</v>
      </c>
      <c r="B76" s="265" t="s">
        <v>424</v>
      </c>
      <c r="C76" s="265" t="s">
        <v>943</v>
      </c>
      <c r="D76" s="266">
        <v>349590.09</v>
      </c>
      <c r="E76" s="266">
        <v>323370.83</v>
      </c>
      <c r="F76" s="266">
        <v>297151.57</v>
      </c>
      <c r="G76" s="266">
        <v>26219.26</v>
      </c>
      <c r="H76" s="266">
        <v>26219.26</v>
      </c>
      <c r="I76" s="266">
        <v>26219.26</v>
      </c>
      <c r="J76" s="266">
        <v>0</v>
      </c>
      <c r="K76" s="266">
        <v>26219.26</v>
      </c>
      <c r="L76" s="266">
        <v>0</v>
      </c>
      <c r="M76" s="266">
        <v>0</v>
      </c>
      <c r="N76" s="266">
        <v>0</v>
      </c>
      <c r="O76" s="266">
        <v>0</v>
      </c>
    </row>
    <row r="77" spans="1:15" ht="78.75" x14ac:dyDescent="0.25">
      <c r="A77" s="265" t="s">
        <v>439</v>
      </c>
      <c r="B77" s="265" t="s">
        <v>440</v>
      </c>
      <c r="C77" s="265" t="s">
        <v>943</v>
      </c>
      <c r="D77" s="266">
        <v>92842.82</v>
      </c>
      <c r="E77" s="266">
        <v>64411</v>
      </c>
      <c r="F77" s="266">
        <v>64411</v>
      </c>
      <c r="G77" s="266">
        <v>0</v>
      </c>
      <c r="H77" s="266">
        <v>28431.82</v>
      </c>
      <c r="I77" s="266">
        <v>28431.82</v>
      </c>
      <c r="J77" s="266">
        <v>0</v>
      </c>
      <c r="K77" s="266">
        <v>28431.82</v>
      </c>
      <c r="L77" s="266">
        <v>0</v>
      </c>
      <c r="M77" s="266">
        <v>0</v>
      </c>
      <c r="N77" s="266">
        <v>0</v>
      </c>
      <c r="O77" s="266">
        <v>0</v>
      </c>
    </row>
    <row r="78" spans="1:15" ht="67.5" x14ac:dyDescent="0.25">
      <c r="A78" s="265" t="s">
        <v>430</v>
      </c>
      <c r="B78" s="265" t="s">
        <v>431</v>
      </c>
      <c r="C78" s="265" t="s">
        <v>943</v>
      </c>
      <c r="D78" s="266">
        <v>148515.76</v>
      </c>
      <c r="E78" s="266">
        <v>124118</v>
      </c>
      <c r="F78" s="266">
        <v>124118</v>
      </c>
      <c r="G78" s="266">
        <v>0</v>
      </c>
      <c r="H78" s="266">
        <v>24397.759999999998</v>
      </c>
      <c r="I78" s="266">
        <v>24397.759999999998</v>
      </c>
      <c r="J78" s="266">
        <v>0</v>
      </c>
      <c r="K78" s="266">
        <v>24397.759999999998</v>
      </c>
      <c r="L78" s="266">
        <v>0</v>
      </c>
      <c r="M78" s="266">
        <v>0</v>
      </c>
      <c r="N78" s="266">
        <v>0</v>
      </c>
      <c r="O78" s="266">
        <v>0</v>
      </c>
    </row>
    <row r="79" spans="1:15" ht="78.75" x14ac:dyDescent="0.25">
      <c r="A79" s="265" t="s">
        <v>433</v>
      </c>
      <c r="B79" s="265" t="s">
        <v>434</v>
      </c>
      <c r="C79" s="265" t="s">
        <v>943</v>
      </c>
      <c r="D79" s="266">
        <v>179893.5</v>
      </c>
      <c r="E79" s="266">
        <v>152909.46</v>
      </c>
      <c r="F79" s="266">
        <v>152909.46</v>
      </c>
      <c r="G79" s="266">
        <v>0</v>
      </c>
      <c r="H79" s="266">
        <v>26984.04</v>
      </c>
      <c r="I79" s="266">
        <v>26984.04</v>
      </c>
      <c r="J79" s="266">
        <v>0</v>
      </c>
      <c r="K79" s="266">
        <v>26984.04</v>
      </c>
      <c r="L79" s="266">
        <v>0</v>
      </c>
      <c r="M79" s="266">
        <v>0</v>
      </c>
      <c r="N79" s="266">
        <v>0</v>
      </c>
      <c r="O79" s="266">
        <v>0</v>
      </c>
    </row>
    <row r="80" spans="1:15" ht="67.5" x14ac:dyDescent="0.25">
      <c r="A80" s="265" t="s">
        <v>436</v>
      </c>
      <c r="B80" s="265" t="s">
        <v>1007</v>
      </c>
      <c r="C80" s="265" t="s">
        <v>943</v>
      </c>
      <c r="D80" s="266">
        <v>324610.48</v>
      </c>
      <c r="E80" s="266">
        <v>212733</v>
      </c>
      <c r="F80" s="266">
        <v>212733</v>
      </c>
      <c r="G80" s="266">
        <v>0</v>
      </c>
      <c r="H80" s="266">
        <v>111877.48</v>
      </c>
      <c r="I80" s="266">
        <v>111877.48</v>
      </c>
      <c r="J80" s="266">
        <v>0</v>
      </c>
      <c r="K80" s="266">
        <v>111877.48</v>
      </c>
      <c r="L80" s="266">
        <v>0</v>
      </c>
      <c r="M80" s="266">
        <v>0</v>
      </c>
      <c r="N80" s="266">
        <v>0</v>
      </c>
      <c r="O80" s="266">
        <v>0</v>
      </c>
    </row>
    <row r="81" spans="1:15" ht="78.75" x14ac:dyDescent="0.25">
      <c r="A81" s="265" t="s">
        <v>624</v>
      </c>
      <c r="B81" s="265" t="s">
        <v>1008</v>
      </c>
      <c r="C81" s="265" t="s">
        <v>943</v>
      </c>
      <c r="D81" s="266">
        <v>502569.92</v>
      </c>
      <c r="E81" s="266">
        <v>427184.43</v>
      </c>
      <c r="F81" s="266">
        <v>427184.43</v>
      </c>
      <c r="G81" s="266">
        <v>0</v>
      </c>
      <c r="H81" s="266">
        <v>75385.490000000005</v>
      </c>
      <c r="I81" s="266">
        <v>75385.490000000005</v>
      </c>
      <c r="J81" s="266">
        <v>0</v>
      </c>
      <c r="K81" s="266">
        <v>75385.490000000005</v>
      </c>
      <c r="L81" s="266">
        <v>0</v>
      </c>
      <c r="M81" s="266">
        <v>0</v>
      </c>
      <c r="N81" s="266">
        <v>0</v>
      </c>
      <c r="O81" s="266">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64" workbookViewId="0">
      <selection activeCell="J10" sqref="J10"/>
    </sheetView>
  </sheetViews>
  <sheetFormatPr defaultRowHeight="15" x14ac:dyDescent="0.25"/>
  <cols>
    <col min="1" max="7" width="13" style="1" customWidth="1"/>
    <col min="8" max="256" width="9.140625" style="1"/>
    <col min="257" max="263" width="13" style="1" customWidth="1"/>
    <col min="264" max="512" width="9.140625" style="1"/>
    <col min="513" max="519" width="13" style="1" customWidth="1"/>
    <col min="520" max="768" width="9.140625" style="1"/>
    <col min="769" max="775" width="13" style="1" customWidth="1"/>
    <col min="776" max="1024" width="9.140625" style="1"/>
    <col min="1025" max="1031" width="13" style="1" customWidth="1"/>
    <col min="1032" max="1280" width="9.140625" style="1"/>
    <col min="1281" max="1287" width="13" style="1" customWidth="1"/>
    <col min="1288" max="1536" width="9.140625" style="1"/>
    <col min="1537" max="1543" width="13" style="1" customWidth="1"/>
    <col min="1544" max="1792" width="9.140625" style="1"/>
    <col min="1793" max="1799" width="13" style="1" customWidth="1"/>
    <col min="1800" max="2048" width="9.140625" style="1"/>
    <col min="2049" max="2055" width="13" style="1" customWidth="1"/>
    <col min="2056" max="2304" width="9.140625" style="1"/>
    <col min="2305" max="2311" width="13" style="1" customWidth="1"/>
    <col min="2312" max="2560" width="9.140625" style="1"/>
    <col min="2561" max="2567" width="13" style="1" customWidth="1"/>
    <col min="2568" max="2816" width="9.140625" style="1"/>
    <col min="2817" max="2823" width="13" style="1" customWidth="1"/>
    <col min="2824" max="3072" width="9.140625" style="1"/>
    <col min="3073" max="3079" width="13" style="1" customWidth="1"/>
    <col min="3080" max="3328" width="9.140625" style="1"/>
    <col min="3329" max="3335" width="13" style="1" customWidth="1"/>
    <col min="3336" max="3584" width="9.140625" style="1"/>
    <col min="3585" max="3591" width="13" style="1" customWidth="1"/>
    <col min="3592" max="3840" width="9.140625" style="1"/>
    <col min="3841" max="3847" width="13" style="1" customWidth="1"/>
    <col min="3848" max="4096" width="9.140625" style="1"/>
    <col min="4097" max="4103" width="13" style="1" customWidth="1"/>
    <col min="4104" max="4352" width="9.140625" style="1"/>
    <col min="4353" max="4359" width="13" style="1" customWidth="1"/>
    <col min="4360" max="4608" width="9.140625" style="1"/>
    <col min="4609" max="4615" width="13" style="1" customWidth="1"/>
    <col min="4616" max="4864" width="9.140625" style="1"/>
    <col min="4865" max="4871" width="13" style="1" customWidth="1"/>
    <col min="4872" max="5120" width="9.140625" style="1"/>
    <col min="5121" max="5127" width="13" style="1" customWidth="1"/>
    <col min="5128" max="5376" width="9.140625" style="1"/>
    <col min="5377" max="5383" width="13" style="1" customWidth="1"/>
    <col min="5384" max="5632" width="9.140625" style="1"/>
    <col min="5633" max="5639" width="13" style="1" customWidth="1"/>
    <col min="5640" max="5888" width="9.140625" style="1"/>
    <col min="5889" max="5895" width="13" style="1" customWidth="1"/>
    <col min="5896" max="6144" width="9.140625" style="1"/>
    <col min="6145" max="6151" width="13" style="1" customWidth="1"/>
    <col min="6152" max="6400" width="9.140625" style="1"/>
    <col min="6401" max="6407" width="13" style="1" customWidth="1"/>
    <col min="6408" max="6656" width="9.140625" style="1"/>
    <col min="6657" max="6663" width="13" style="1" customWidth="1"/>
    <col min="6664" max="6912" width="9.140625" style="1"/>
    <col min="6913" max="6919" width="13" style="1" customWidth="1"/>
    <col min="6920" max="7168" width="9.140625" style="1"/>
    <col min="7169" max="7175" width="13" style="1" customWidth="1"/>
    <col min="7176" max="7424" width="9.140625" style="1"/>
    <col min="7425" max="7431" width="13" style="1" customWidth="1"/>
    <col min="7432" max="7680" width="9.140625" style="1"/>
    <col min="7681" max="7687" width="13" style="1" customWidth="1"/>
    <col min="7688" max="7936" width="9.140625" style="1"/>
    <col min="7937" max="7943" width="13" style="1" customWidth="1"/>
    <col min="7944" max="8192" width="9.140625" style="1"/>
    <col min="8193" max="8199" width="13" style="1" customWidth="1"/>
    <col min="8200" max="8448" width="9.140625" style="1"/>
    <col min="8449" max="8455" width="13" style="1" customWidth="1"/>
    <col min="8456" max="8704" width="9.140625" style="1"/>
    <col min="8705" max="8711" width="13" style="1" customWidth="1"/>
    <col min="8712" max="8960" width="9.140625" style="1"/>
    <col min="8961" max="8967" width="13" style="1" customWidth="1"/>
    <col min="8968" max="9216" width="9.140625" style="1"/>
    <col min="9217" max="9223" width="13" style="1" customWidth="1"/>
    <col min="9224" max="9472" width="9.140625" style="1"/>
    <col min="9473" max="9479" width="13" style="1" customWidth="1"/>
    <col min="9480" max="9728" width="9.140625" style="1"/>
    <col min="9729" max="9735" width="13" style="1" customWidth="1"/>
    <col min="9736" max="9984" width="9.140625" style="1"/>
    <col min="9985" max="9991" width="13" style="1" customWidth="1"/>
    <col min="9992" max="10240" width="9.140625" style="1"/>
    <col min="10241" max="10247" width="13" style="1" customWidth="1"/>
    <col min="10248" max="10496" width="9.140625" style="1"/>
    <col min="10497" max="10503" width="13" style="1" customWidth="1"/>
    <col min="10504" max="10752" width="9.140625" style="1"/>
    <col min="10753" max="10759" width="13" style="1" customWidth="1"/>
    <col min="10760" max="11008" width="9.140625" style="1"/>
    <col min="11009" max="11015" width="13" style="1" customWidth="1"/>
    <col min="11016" max="11264" width="9.140625" style="1"/>
    <col min="11265" max="11271" width="13" style="1" customWidth="1"/>
    <col min="11272" max="11520" width="9.140625" style="1"/>
    <col min="11521" max="11527" width="13" style="1" customWidth="1"/>
    <col min="11528" max="11776" width="9.140625" style="1"/>
    <col min="11777" max="11783" width="13" style="1" customWidth="1"/>
    <col min="11784" max="12032" width="9.140625" style="1"/>
    <col min="12033" max="12039" width="13" style="1" customWidth="1"/>
    <col min="12040" max="12288" width="9.140625" style="1"/>
    <col min="12289" max="12295" width="13" style="1" customWidth="1"/>
    <col min="12296" max="12544" width="9.140625" style="1"/>
    <col min="12545" max="12551" width="13" style="1" customWidth="1"/>
    <col min="12552" max="12800" width="9.140625" style="1"/>
    <col min="12801" max="12807" width="13" style="1" customWidth="1"/>
    <col min="12808" max="13056" width="9.140625" style="1"/>
    <col min="13057" max="13063" width="13" style="1" customWidth="1"/>
    <col min="13064" max="13312" width="9.140625" style="1"/>
    <col min="13313" max="13319" width="13" style="1" customWidth="1"/>
    <col min="13320" max="13568" width="9.140625" style="1"/>
    <col min="13569" max="13575" width="13" style="1" customWidth="1"/>
    <col min="13576" max="13824" width="9.140625" style="1"/>
    <col min="13825" max="13831" width="13" style="1" customWidth="1"/>
    <col min="13832" max="14080" width="9.140625" style="1"/>
    <col min="14081" max="14087" width="13" style="1" customWidth="1"/>
    <col min="14088" max="14336" width="9.140625" style="1"/>
    <col min="14337" max="14343" width="13" style="1" customWidth="1"/>
    <col min="14344" max="14592" width="9.140625" style="1"/>
    <col min="14593" max="14599" width="13" style="1" customWidth="1"/>
    <col min="14600" max="14848" width="9.140625" style="1"/>
    <col min="14849" max="14855" width="13" style="1" customWidth="1"/>
    <col min="14856" max="15104" width="9.140625" style="1"/>
    <col min="15105" max="15111" width="13" style="1" customWidth="1"/>
    <col min="15112" max="15360" width="9.140625" style="1"/>
    <col min="15361" max="15367" width="13" style="1" customWidth="1"/>
    <col min="15368" max="15616" width="9.140625" style="1"/>
    <col min="15617" max="15623" width="13" style="1" customWidth="1"/>
    <col min="15624" max="15872" width="9.140625" style="1"/>
    <col min="15873" max="15879" width="13" style="1" customWidth="1"/>
    <col min="15880" max="16128" width="9.140625" style="1"/>
    <col min="16129" max="16135" width="13" style="1" customWidth="1"/>
    <col min="16136" max="16384" width="9.140625" style="1"/>
  </cols>
  <sheetData>
    <row r="1" spans="1:7" ht="22.5" x14ac:dyDescent="0.25">
      <c r="A1" s="267" t="s">
        <v>799</v>
      </c>
      <c r="B1" s="267" t="s">
        <v>1045</v>
      </c>
      <c r="C1" s="267" t="s">
        <v>1017</v>
      </c>
      <c r="D1" s="267" t="s">
        <v>1046</v>
      </c>
      <c r="E1" s="267" t="s">
        <v>1047</v>
      </c>
      <c r="F1" s="267" t="s">
        <v>1048</v>
      </c>
      <c r="G1" s="267" t="s">
        <v>1049</v>
      </c>
    </row>
    <row r="2" spans="1:7" x14ac:dyDescent="0.25">
      <c r="A2" s="268" t="s">
        <v>1050</v>
      </c>
      <c r="B2" s="268" t="s">
        <v>1030</v>
      </c>
      <c r="C2" s="268" t="s">
        <v>1051</v>
      </c>
      <c r="D2" s="268" t="s">
        <v>1052</v>
      </c>
      <c r="E2" s="268" t="s">
        <v>1053</v>
      </c>
      <c r="F2" s="268" t="s">
        <v>1054</v>
      </c>
      <c r="G2" s="268" t="s">
        <v>1055</v>
      </c>
    </row>
    <row r="3" spans="1:7" ht="56.25" x14ac:dyDescent="0.25">
      <c r="A3" s="269" t="s">
        <v>360</v>
      </c>
      <c r="B3" s="269" t="s">
        <v>361</v>
      </c>
      <c r="C3" s="269" t="s">
        <v>941</v>
      </c>
      <c r="D3" s="270">
        <v>142676.6</v>
      </c>
      <c r="E3" s="270">
        <v>111268.99</v>
      </c>
      <c r="F3" s="270">
        <v>0</v>
      </c>
      <c r="G3" s="270">
        <v>31407.61</v>
      </c>
    </row>
    <row r="4" spans="1:7" ht="56.25" x14ac:dyDescent="0.25">
      <c r="A4" s="269" t="s">
        <v>353</v>
      </c>
      <c r="B4" s="269" t="s">
        <v>354</v>
      </c>
      <c r="C4" s="269" t="s">
        <v>943</v>
      </c>
      <c r="D4" s="270">
        <v>68889.52</v>
      </c>
      <c r="E4" s="270">
        <v>27184.71</v>
      </c>
      <c r="F4" s="270">
        <v>0</v>
      </c>
      <c r="G4" s="270">
        <v>41704.81</v>
      </c>
    </row>
    <row r="5" spans="1:7" ht="45" x14ac:dyDescent="0.25">
      <c r="A5" s="269" t="s">
        <v>348</v>
      </c>
      <c r="B5" s="269" t="s">
        <v>349</v>
      </c>
      <c r="C5" s="269" t="s">
        <v>941</v>
      </c>
      <c r="D5" s="270">
        <v>83796.47</v>
      </c>
      <c r="E5" s="270">
        <v>71227</v>
      </c>
      <c r="F5" s="270">
        <v>0</v>
      </c>
      <c r="G5" s="270">
        <v>12569.47</v>
      </c>
    </row>
    <row r="6" spans="1:7" ht="45" x14ac:dyDescent="0.25">
      <c r="A6" s="269" t="s">
        <v>674</v>
      </c>
      <c r="B6" s="269" t="s">
        <v>675</v>
      </c>
      <c r="C6" s="269" t="s">
        <v>943</v>
      </c>
      <c r="D6" s="270">
        <v>1161195.67</v>
      </c>
      <c r="E6" s="270">
        <v>945335.61</v>
      </c>
      <c r="F6" s="270">
        <v>0</v>
      </c>
      <c r="G6" s="270">
        <v>215860.06</v>
      </c>
    </row>
    <row r="7" spans="1:7" ht="56.25" x14ac:dyDescent="0.25">
      <c r="A7" s="269" t="s">
        <v>682</v>
      </c>
      <c r="B7" s="269" t="s">
        <v>683</v>
      </c>
      <c r="C7" s="269" t="s">
        <v>943</v>
      </c>
      <c r="D7" s="270">
        <v>1122807.67</v>
      </c>
      <c r="E7" s="270">
        <v>954386.52</v>
      </c>
      <c r="F7" s="270">
        <v>0</v>
      </c>
      <c r="G7" s="270">
        <v>168421.15</v>
      </c>
    </row>
    <row r="8" spans="1:7" ht="67.5" x14ac:dyDescent="0.25">
      <c r="A8" s="269" t="s">
        <v>646</v>
      </c>
      <c r="B8" s="269" t="s">
        <v>647</v>
      </c>
      <c r="C8" s="269" t="s">
        <v>943</v>
      </c>
      <c r="D8" s="270">
        <v>1888024.36</v>
      </c>
      <c r="E8" s="270">
        <v>1150720.97</v>
      </c>
      <c r="F8" s="270">
        <v>0</v>
      </c>
      <c r="G8" s="270">
        <v>737303.39</v>
      </c>
    </row>
    <row r="9" spans="1:7" ht="101.25" x14ac:dyDescent="0.25">
      <c r="A9" s="269" t="s">
        <v>641</v>
      </c>
      <c r="B9" s="269" t="s">
        <v>642</v>
      </c>
      <c r="C9" s="269" t="s">
        <v>943</v>
      </c>
      <c r="D9" s="270">
        <v>558166.56000000006</v>
      </c>
      <c r="E9" s="270">
        <v>321054.33</v>
      </c>
      <c r="F9" s="270">
        <v>0</v>
      </c>
      <c r="G9" s="270">
        <v>237112.23</v>
      </c>
    </row>
    <row r="10" spans="1:7" ht="67.5" x14ac:dyDescent="0.25">
      <c r="A10" s="269" t="s">
        <v>636</v>
      </c>
      <c r="B10" s="269" t="s">
        <v>637</v>
      </c>
      <c r="C10" s="269" t="s">
        <v>943</v>
      </c>
      <c r="D10" s="270">
        <v>160727.28</v>
      </c>
      <c r="E10" s="270">
        <v>97843.96</v>
      </c>
      <c r="F10" s="270">
        <v>0</v>
      </c>
      <c r="G10" s="270">
        <v>62883.32</v>
      </c>
    </row>
    <row r="11" spans="1:7" ht="78.75" x14ac:dyDescent="0.25">
      <c r="A11" s="269" t="s">
        <v>651</v>
      </c>
      <c r="B11" s="269" t="s">
        <v>652</v>
      </c>
      <c r="C11" s="269" t="s">
        <v>943</v>
      </c>
      <c r="D11" s="270">
        <v>2556090.12</v>
      </c>
      <c r="E11" s="270">
        <v>1474322.06</v>
      </c>
      <c r="F11" s="270">
        <v>0</v>
      </c>
      <c r="G11" s="270">
        <v>1081768.06</v>
      </c>
    </row>
    <row r="12" spans="1:7" ht="45" x14ac:dyDescent="0.25">
      <c r="A12" s="269" t="s">
        <v>660</v>
      </c>
      <c r="B12" s="269" t="s">
        <v>661</v>
      </c>
      <c r="C12" s="269" t="s">
        <v>943</v>
      </c>
      <c r="D12" s="270">
        <v>0</v>
      </c>
      <c r="E12" s="270">
        <v>0</v>
      </c>
      <c r="F12" s="270">
        <v>0</v>
      </c>
      <c r="G12" s="270">
        <v>0</v>
      </c>
    </row>
    <row r="13" spans="1:7" ht="101.25" x14ac:dyDescent="0.25">
      <c r="A13" s="269" t="s">
        <v>656</v>
      </c>
      <c r="B13" s="269" t="s">
        <v>657</v>
      </c>
      <c r="C13" s="269" t="s">
        <v>943</v>
      </c>
      <c r="D13" s="270">
        <v>61400.33</v>
      </c>
      <c r="E13" s="270">
        <v>20303.64</v>
      </c>
      <c r="F13" s="270">
        <v>0</v>
      </c>
      <c r="G13" s="270">
        <v>41096.69</v>
      </c>
    </row>
    <row r="14" spans="1:7" ht="67.5" x14ac:dyDescent="0.25">
      <c r="A14" s="269" t="s">
        <v>664</v>
      </c>
      <c r="B14" s="269" t="s">
        <v>665</v>
      </c>
      <c r="C14" s="269" t="s">
        <v>943</v>
      </c>
      <c r="D14" s="270">
        <v>10350</v>
      </c>
      <c r="E14" s="270">
        <v>5175</v>
      </c>
      <c r="F14" s="270">
        <v>0</v>
      </c>
      <c r="G14" s="270">
        <v>5175</v>
      </c>
    </row>
    <row r="15" spans="1:7" ht="78.75" x14ac:dyDescent="0.25">
      <c r="A15" s="269" t="s">
        <v>407</v>
      </c>
      <c r="B15" s="269" t="s">
        <v>408</v>
      </c>
      <c r="C15" s="269" t="s">
        <v>943</v>
      </c>
      <c r="D15" s="270">
        <v>189619.89</v>
      </c>
      <c r="E15" s="270">
        <v>161176.91</v>
      </c>
      <c r="F15" s="270">
        <v>0</v>
      </c>
      <c r="G15" s="270">
        <v>28442.98</v>
      </c>
    </row>
    <row r="16" spans="1:7" ht="78.75" x14ac:dyDescent="0.25">
      <c r="A16" s="269" t="s">
        <v>385</v>
      </c>
      <c r="B16" s="269" t="s">
        <v>386</v>
      </c>
      <c r="C16" s="269" t="s">
        <v>941</v>
      </c>
      <c r="D16" s="270">
        <v>427519.54</v>
      </c>
      <c r="E16" s="270">
        <v>325775.69</v>
      </c>
      <c r="F16" s="270">
        <v>0</v>
      </c>
      <c r="G16" s="270">
        <v>101743.85</v>
      </c>
    </row>
    <row r="17" spans="1:7" ht="135" x14ac:dyDescent="0.25">
      <c r="A17" s="269" t="s">
        <v>394</v>
      </c>
      <c r="B17" s="269" t="s">
        <v>395</v>
      </c>
      <c r="C17" s="269" t="s">
        <v>943</v>
      </c>
      <c r="D17" s="270">
        <v>95668.49</v>
      </c>
      <c r="E17" s="270">
        <v>71790.75</v>
      </c>
      <c r="F17" s="270">
        <v>0</v>
      </c>
      <c r="G17" s="270">
        <v>23877.74</v>
      </c>
    </row>
    <row r="18" spans="1:7" ht="101.25" x14ac:dyDescent="0.25">
      <c r="A18" s="269" t="s">
        <v>389</v>
      </c>
      <c r="B18" s="269" t="s">
        <v>964</v>
      </c>
      <c r="C18" s="269" t="s">
        <v>941</v>
      </c>
      <c r="D18" s="270">
        <v>192777.09</v>
      </c>
      <c r="E18" s="270">
        <v>163860.53</v>
      </c>
      <c r="F18" s="270">
        <v>0</v>
      </c>
      <c r="G18" s="270">
        <v>28916.560000000001</v>
      </c>
    </row>
    <row r="19" spans="1:7" ht="56.25" x14ac:dyDescent="0.25">
      <c r="A19" s="269" t="s">
        <v>398</v>
      </c>
      <c r="B19" s="269" t="s">
        <v>399</v>
      </c>
      <c r="C19" s="269" t="s">
        <v>943</v>
      </c>
      <c r="D19" s="270">
        <v>62293.440000000002</v>
      </c>
      <c r="E19" s="270">
        <v>49715.79</v>
      </c>
      <c r="F19" s="270">
        <v>0</v>
      </c>
      <c r="G19" s="270">
        <v>12577.65</v>
      </c>
    </row>
    <row r="20" spans="1:7" ht="33.75" x14ac:dyDescent="0.25">
      <c r="A20" s="269" t="s">
        <v>712</v>
      </c>
      <c r="B20" s="269" t="s">
        <v>713</v>
      </c>
      <c r="C20" s="269" t="s">
        <v>941</v>
      </c>
      <c r="D20" s="270">
        <v>372156.12</v>
      </c>
      <c r="E20" s="270">
        <v>316332.7</v>
      </c>
      <c r="F20" s="270">
        <v>0</v>
      </c>
      <c r="G20" s="270">
        <v>55823.42</v>
      </c>
    </row>
    <row r="21" spans="1:7" ht="45" x14ac:dyDescent="0.25">
      <c r="A21" s="269" t="s">
        <v>698</v>
      </c>
      <c r="B21" s="269" t="s">
        <v>699</v>
      </c>
      <c r="C21" s="269" t="s">
        <v>941</v>
      </c>
      <c r="D21" s="270">
        <v>51582.96</v>
      </c>
      <c r="E21" s="270">
        <v>43845.51</v>
      </c>
      <c r="F21" s="270">
        <v>0</v>
      </c>
      <c r="G21" s="270">
        <v>7737.45</v>
      </c>
    </row>
    <row r="22" spans="1:7" ht="56.25" x14ac:dyDescent="0.25">
      <c r="A22" s="269" t="s">
        <v>708</v>
      </c>
      <c r="B22" s="269" t="s">
        <v>709</v>
      </c>
      <c r="C22" s="269" t="s">
        <v>941</v>
      </c>
      <c r="D22" s="270">
        <v>280477.84999999998</v>
      </c>
      <c r="E22" s="270">
        <v>238406.17</v>
      </c>
      <c r="F22" s="270">
        <v>0</v>
      </c>
      <c r="G22" s="270">
        <v>42071.68</v>
      </c>
    </row>
    <row r="23" spans="1:7" ht="56.25" x14ac:dyDescent="0.25">
      <c r="A23" s="269" t="s">
        <v>693</v>
      </c>
      <c r="B23" s="269" t="s">
        <v>694</v>
      </c>
      <c r="C23" s="269" t="s">
        <v>943</v>
      </c>
      <c r="D23" s="270">
        <v>144748.5</v>
      </c>
      <c r="E23" s="270">
        <v>123036.23</v>
      </c>
      <c r="F23" s="270">
        <v>0</v>
      </c>
      <c r="G23" s="270">
        <v>21712.27</v>
      </c>
    </row>
    <row r="24" spans="1:7" ht="67.5" x14ac:dyDescent="0.25">
      <c r="A24" s="269" t="s">
        <v>333</v>
      </c>
      <c r="B24" s="269" t="s">
        <v>334</v>
      </c>
      <c r="C24" s="269" t="s">
        <v>943</v>
      </c>
      <c r="D24" s="270">
        <v>931228.96</v>
      </c>
      <c r="E24" s="270">
        <v>791544.62</v>
      </c>
      <c r="F24" s="270">
        <v>0</v>
      </c>
      <c r="G24" s="270">
        <v>139684.34</v>
      </c>
    </row>
    <row r="25" spans="1:7" ht="56.25" x14ac:dyDescent="0.25">
      <c r="A25" s="269" t="s">
        <v>315</v>
      </c>
      <c r="B25" s="269" t="s">
        <v>316</v>
      </c>
      <c r="C25" s="269" t="s">
        <v>943</v>
      </c>
      <c r="D25" s="270">
        <v>250780.56</v>
      </c>
      <c r="E25" s="270">
        <v>213163.48</v>
      </c>
      <c r="F25" s="270">
        <v>0</v>
      </c>
      <c r="G25" s="270">
        <v>37617.08</v>
      </c>
    </row>
    <row r="26" spans="1:7" ht="45" x14ac:dyDescent="0.25">
      <c r="A26" s="269" t="s">
        <v>325</v>
      </c>
      <c r="B26" s="269" t="s">
        <v>326</v>
      </c>
      <c r="C26" s="269" t="s">
        <v>943</v>
      </c>
      <c r="D26" s="270">
        <v>327747.86</v>
      </c>
      <c r="E26" s="270">
        <v>278585.68</v>
      </c>
      <c r="F26" s="270">
        <v>0</v>
      </c>
      <c r="G26" s="270">
        <v>49162.18</v>
      </c>
    </row>
    <row r="27" spans="1:7" ht="56.25" x14ac:dyDescent="0.25">
      <c r="A27" s="269" t="s">
        <v>320</v>
      </c>
      <c r="B27" s="269" t="s">
        <v>321</v>
      </c>
      <c r="C27" s="269" t="s">
        <v>941</v>
      </c>
      <c r="D27" s="270">
        <v>275093.36</v>
      </c>
      <c r="E27" s="270">
        <v>233829.35</v>
      </c>
      <c r="F27" s="270">
        <v>0</v>
      </c>
      <c r="G27" s="270">
        <v>41264.01</v>
      </c>
    </row>
    <row r="28" spans="1:7" ht="112.5" x14ac:dyDescent="0.25">
      <c r="A28" s="269" t="s">
        <v>285</v>
      </c>
      <c r="B28" s="269" t="s">
        <v>286</v>
      </c>
      <c r="C28" s="269" t="s">
        <v>941</v>
      </c>
      <c r="D28" s="270">
        <v>351133</v>
      </c>
      <c r="E28" s="270">
        <v>298463.05</v>
      </c>
      <c r="F28" s="270">
        <v>43891.62</v>
      </c>
      <c r="G28" s="270">
        <v>8778.33</v>
      </c>
    </row>
    <row r="29" spans="1:7" ht="56.25" x14ac:dyDescent="0.25">
      <c r="A29" s="269" t="s">
        <v>279</v>
      </c>
      <c r="B29" s="269" t="s">
        <v>280</v>
      </c>
      <c r="C29" s="269" t="s">
        <v>941</v>
      </c>
      <c r="D29" s="270">
        <v>477546.35</v>
      </c>
      <c r="E29" s="270">
        <v>405914.48</v>
      </c>
      <c r="F29" s="270">
        <v>59693.32</v>
      </c>
      <c r="G29" s="270">
        <v>11938.55</v>
      </c>
    </row>
    <row r="30" spans="1:7" ht="56.25" x14ac:dyDescent="0.25">
      <c r="A30" s="269" t="s">
        <v>296</v>
      </c>
      <c r="B30" s="269" t="s">
        <v>297</v>
      </c>
      <c r="C30" s="269" t="s">
        <v>941</v>
      </c>
      <c r="D30" s="270">
        <v>364031.13</v>
      </c>
      <c r="E30" s="270">
        <v>309426.46000000002</v>
      </c>
      <c r="F30" s="270">
        <v>27302.33</v>
      </c>
      <c r="G30" s="270">
        <v>27302.34</v>
      </c>
    </row>
    <row r="31" spans="1:7" ht="33.75" x14ac:dyDescent="0.25">
      <c r="A31" s="269" t="s">
        <v>379</v>
      </c>
      <c r="B31" s="269" t="s">
        <v>380</v>
      </c>
      <c r="C31" s="269" t="s">
        <v>943</v>
      </c>
      <c r="D31" s="270">
        <v>440259.68</v>
      </c>
      <c r="E31" s="270">
        <v>163792.28</v>
      </c>
      <c r="F31" s="270">
        <v>0</v>
      </c>
      <c r="G31" s="270">
        <v>276467.40000000002</v>
      </c>
    </row>
    <row r="32" spans="1:7" ht="33.75" x14ac:dyDescent="0.25">
      <c r="A32" s="269" t="s">
        <v>375</v>
      </c>
      <c r="B32" s="269" t="s">
        <v>376</v>
      </c>
      <c r="C32" s="269" t="s">
        <v>943</v>
      </c>
      <c r="D32" s="270">
        <v>533818.88</v>
      </c>
      <c r="E32" s="270">
        <v>366454.2</v>
      </c>
      <c r="F32" s="270">
        <v>0</v>
      </c>
      <c r="G32" s="270">
        <v>167364.68</v>
      </c>
    </row>
    <row r="33" spans="1:7" ht="78.75" x14ac:dyDescent="0.25">
      <c r="A33" s="269" t="s">
        <v>593</v>
      </c>
      <c r="B33" s="269" t="s">
        <v>594</v>
      </c>
      <c r="C33" s="269" t="s">
        <v>941</v>
      </c>
      <c r="D33" s="270">
        <v>77491.23</v>
      </c>
      <c r="E33" s="270">
        <v>55159.27</v>
      </c>
      <c r="F33" s="270">
        <v>0</v>
      </c>
      <c r="G33" s="270">
        <v>22331.96</v>
      </c>
    </row>
    <row r="34" spans="1:7" ht="56.25" x14ac:dyDescent="0.25">
      <c r="A34" s="269" t="s">
        <v>596</v>
      </c>
      <c r="B34" s="269" t="s">
        <v>597</v>
      </c>
      <c r="C34" s="269" t="s">
        <v>943</v>
      </c>
      <c r="D34" s="270">
        <v>157447.28</v>
      </c>
      <c r="E34" s="270">
        <v>133830.18</v>
      </c>
      <c r="F34" s="270">
        <v>0</v>
      </c>
      <c r="G34" s="270">
        <v>23617.1</v>
      </c>
    </row>
    <row r="35" spans="1:7" ht="112.5" x14ac:dyDescent="0.25">
      <c r="A35" s="269" t="s">
        <v>588</v>
      </c>
      <c r="B35" s="269" t="s">
        <v>589</v>
      </c>
      <c r="C35" s="269" t="s">
        <v>941</v>
      </c>
      <c r="D35" s="270">
        <v>163883.85</v>
      </c>
      <c r="E35" s="270">
        <v>139301.26999999999</v>
      </c>
      <c r="F35" s="270">
        <v>0</v>
      </c>
      <c r="G35" s="270">
        <v>24582.58</v>
      </c>
    </row>
    <row r="36" spans="1:7" ht="78.75" x14ac:dyDescent="0.25">
      <c r="A36" s="269" t="s">
        <v>599</v>
      </c>
      <c r="B36" s="269" t="s">
        <v>600</v>
      </c>
      <c r="C36" s="269" t="s">
        <v>943</v>
      </c>
      <c r="D36" s="270">
        <v>44085.2</v>
      </c>
      <c r="E36" s="270">
        <v>23837.599999999999</v>
      </c>
      <c r="F36" s="270">
        <v>0</v>
      </c>
      <c r="G36" s="270">
        <v>20247.599999999999</v>
      </c>
    </row>
    <row r="37" spans="1:7" ht="45" x14ac:dyDescent="0.25">
      <c r="A37" s="269" t="s">
        <v>611</v>
      </c>
      <c r="B37" s="269" t="s">
        <v>612</v>
      </c>
      <c r="C37" s="269" t="s">
        <v>943</v>
      </c>
      <c r="D37" s="270">
        <v>178067.34</v>
      </c>
      <c r="E37" s="270">
        <v>151356.85</v>
      </c>
      <c r="F37" s="270">
        <v>0</v>
      </c>
      <c r="G37" s="270">
        <v>26710.49</v>
      </c>
    </row>
    <row r="38" spans="1:7" ht="45" x14ac:dyDescent="0.25">
      <c r="A38" s="269" t="s">
        <v>603</v>
      </c>
      <c r="B38" s="269" t="s">
        <v>604</v>
      </c>
      <c r="C38" s="269" t="s">
        <v>943</v>
      </c>
      <c r="D38" s="270">
        <v>84743.27</v>
      </c>
      <c r="E38" s="270">
        <v>72031.63</v>
      </c>
      <c r="F38" s="270">
        <v>0</v>
      </c>
      <c r="G38" s="270">
        <v>12711.64</v>
      </c>
    </row>
    <row r="39" spans="1:7" ht="45" x14ac:dyDescent="0.25">
      <c r="A39" s="269" t="s">
        <v>614</v>
      </c>
      <c r="B39" s="269" t="s">
        <v>615</v>
      </c>
      <c r="C39" s="269" t="s">
        <v>943</v>
      </c>
      <c r="D39" s="270">
        <v>754741.55</v>
      </c>
      <c r="E39" s="270">
        <v>641529.96</v>
      </c>
      <c r="F39" s="270">
        <v>0</v>
      </c>
      <c r="G39" s="270">
        <v>113211.59</v>
      </c>
    </row>
    <row r="40" spans="1:7" ht="45" x14ac:dyDescent="0.25">
      <c r="A40" s="269" t="s">
        <v>607</v>
      </c>
      <c r="B40" s="269" t="s">
        <v>608</v>
      </c>
      <c r="C40" s="269" t="s">
        <v>943</v>
      </c>
      <c r="D40" s="270">
        <v>201959.4</v>
      </c>
      <c r="E40" s="270">
        <v>171665.49</v>
      </c>
      <c r="F40" s="270">
        <v>0</v>
      </c>
      <c r="G40" s="270">
        <v>30293.91</v>
      </c>
    </row>
    <row r="41" spans="1:7" ht="45" x14ac:dyDescent="0.25">
      <c r="A41" s="269" t="s">
        <v>572</v>
      </c>
      <c r="B41" s="269" t="s">
        <v>573</v>
      </c>
      <c r="C41" s="269" t="s">
        <v>943</v>
      </c>
      <c r="D41" s="270">
        <v>30865.07</v>
      </c>
      <c r="E41" s="270">
        <v>26235.31</v>
      </c>
      <c r="F41" s="270">
        <v>2314.88</v>
      </c>
      <c r="G41" s="270">
        <v>2314.88</v>
      </c>
    </row>
    <row r="42" spans="1:7" ht="45" x14ac:dyDescent="0.25">
      <c r="A42" s="269" t="s">
        <v>505</v>
      </c>
      <c r="B42" s="269" t="s">
        <v>506</v>
      </c>
      <c r="C42" s="269" t="s">
        <v>943</v>
      </c>
      <c r="D42" s="270">
        <v>8633.77</v>
      </c>
      <c r="E42" s="270">
        <v>7338.71</v>
      </c>
      <c r="F42" s="270">
        <v>647.53</v>
      </c>
      <c r="G42" s="270">
        <v>647.53</v>
      </c>
    </row>
    <row r="43" spans="1:7" ht="78.75" x14ac:dyDescent="0.25">
      <c r="A43" s="269" t="s">
        <v>582</v>
      </c>
      <c r="B43" s="269" t="s">
        <v>583</v>
      </c>
      <c r="C43" s="269" t="s">
        <v>943</v>
      </c>
      <c r="D43" s="270">
        <v>82291.960000000006</v>
      </c>
      <c r="E43" s="270">
        <v>69948.17</v>
      </c>
      <c r="F43" s="270">
        <v>6171.89</v>
      </c>
      <c r="G43" s="270">
        <v>6171.9</v>
      </c>
    </row>
    <row r="44" spans="1:7" ht="56.25" x14ac:dyDescent="0.25">
      <c r="A44" s="269" t="s">
        <v>577</v>
      </c>
      <c r="B44" s="269" t="s">
        <v>578</v>
      </c>
      <c r="C44" s="269" t="s">
        <v>941</v>
      </c>
      <c r="D44" s="270">
        <v>26893</v>
      </c>
      <c r="E44" s="270">
        <v>21944.7</v>
      </c>
      <c r="F44" s="270">
        <v>0</v>
      </c>
      <c r="G44" s="270">
        <v>4948.3</v>
      </c>
    </row>
    <row r="45" spans="1:7" ht="78.75" x14ac:dyDescent="0.25">
      <c r="A45" s="269" t="s">
        <v>566</v>
      </c>
      <c r="B45" s="269" t="s">
        <v>567</v>
      </c>
      <c r="C45" s="269" t="s">
        <v>943</v>
      </c>
      <c r="D45" s="270">
        <v>80026.12</v>
      </c>
      <c r="E45" s="270">
        <v>68022.2</v>
      </c>
      <c r="F45" s="270">
        <v>6001.96</v>
      </c>
      <c r="G45" s="270">
        <v>6001.96</v>
      </c>
    </row>
    <row r="46" spans="1:7" ht="90" x14ac:dyDescent="0.25">
      <c r="A46" s="269" t="s">
        <v>521</v>
      </c>
      <c r="B46" s="269" t="s">
        <v>522</v>
      </c>
      <c r="C46" s="269" t="s">
        <v>943</v>
      </c>
      <c r="D46" s="270">
        <v>5385</v>
      </c>
      <c r="E46" s="270">
        <v>4577.25</v>
      </c>
      <c r="F46" s="270">
        <v>403.87</v>
      </c>
      <c r="G46" s="270">
        <v>403.88</v>
      </c>
    </row>
    <row r="47" spans="1:7" ht="78.75" x14ac:dyDescent="0.25">
      <c r="A47" s="269" t="s">
        <v>510</v>
      </c>
      <c r="B47" s="269" t="s">
        <v>511</v>
      </c>
      <c r="C47" s="269" t="s">
        <v>943</v>
      </c>
      <c r="D47" s="270">
        <v>0</v>
      </c>
      <c r="E47" s="270">
        <v>0</v>
      </c>
      <c r="F47" s="270">
        <v>0</v>
      </c>
      <c r="G47" s="270">
        <v>0</v>
      </c>
    </row>
    <row r="48" spans="1:7" ht="78.75" x14ac:dyDescent="0.25">
      <c r="A48" s="269" t="s">
        <v>531</v>
      </c>
      <c r="B48" s="269" t="s">
        <v>532</v>
      </c>
      <c r="C48" s="269" t="s">
        <v>943</v>
      </c>
      <c r="D48" s="270">
        <v>2101.27</v>
      </c>
      <c r="E48" s="270">
        <v>1786.08</v>
      </c>
      <c r="F48" s="270">
        <v>157.59</v>
      </c>
      <c r="G48" s="270">
        <v>157.6</v>
      </c>
    </row>
    <row r="49" spans="1:7" ht="45" x14ac:dyDescent="0.25">
      <c r="A49" s="269" t="s">
        <v>271</v>
      </c>
      <c r="B49" s="269" t="s">
        <v>272</v>
      </c>
      <c r="C49" s="269" t="s">
        <v>943</v>
      </c>
      <c r="D49" s="270">
        <v>854022.63</v>
      </c>
      <c r="E49" s="270">
        <v>725919.23</v>
      </c>
      <c r="F49" s="270">
        <v>64051.7</v>
      </c>
      <c r="G49" s="270">
        <v>64051.7</v>
      </c>
    </row>
    <row r="50" spans="1:7" ht="56.25" x14ac:dyDescent="0.25">
      <c r="A50" s="269" t="s">
        <v>265</v>
      </c>
      <c r="B50" s="269" t="s">
        <v>266</v>
      </c>
      <c r="C50" s="269" t="s">
        <v>943</v>
      </c>
      <c r="D50" s="270">
        <v>292975.63</v>
      </c>
      <c r="E50" s="270">
        <v>249029.28</v>
      </c>
      <c r="F50" s="270">
        <v>21973.17</v>
      </c>
      <c r="G50" s="270">
        <v>21973.18</v>
      </c>
    </row>
    <row r="51" spans="1:7" ht="33.75" x14ac:dyDescent="0.25">
      <c r="A51" s="269" t="s">
        <v>467</v>
      </c>
      <c r="B51" s="269" t="s">
        <v>468</v>
      </c>
      <c r="C51" s="269" t="s">
        <v>943</v>
      </c>
      <c r="D51" s="270">
        <v>34219.449999999997</v>
      </c>
      <c r="E51" s="270">
        <v>29086.53</v>
      </c>
      <c r="F51" s="270">
        <v>2566.46</v>
      </c>
      <c r="G51" s="270">
        <v>2566.46</v>
      </c>
    </row>
    <row r="52" spans="1:7" ht="56.25" x14ac:dyDescent="0.25">
      <c r="A52" s="269" t="s">
        <v>462</v>
      </c>
      <c r="B52" s="269" t="s">
        <v>463</v>
      </c>
      <c r="C52" s="269" t="s">
        <v>943</v>
      </c>
      <c r="D52" s="270">
        <v>30797.31</v>
      </c>
      <c r="E52" s="270">
        <v>26177.71</v>
      </c>
      <c r="F52" s="270">
        <v>2309.8000000000002</v>
      </c>
      <c r="G52" s="270">
        <v>2309.8000000000002</v>
      </c>
    </row>
    <row r="53" spans="1:7" ht="78.75" x14ac:dyDescent="0.25">
      <c r="A53" s="269" t="s">
        <v>473</v>
      </c>
      <c r="B53" s="269" t="s">
        <v>474</v>
      </c>
      <c r="C53" s="269" t="s">
        <v>943</v>
      </c>
      <c r="D53" s="270">
        <v>38283.65</v>
      </c>
      <c r="E53" s="270">
        <v>32541.1</v>
      </c>
      <c r="F53" s="270">
        <v>2871.27</v>
      </c>
      <c r="G53" s="270">
        <v>2871.28</v>
      </c>
    </row>
    <row r="54" spans="1:7" ht="56.25" x14ac:dyDescent="0.25">
      <c r="A54" s="269" t="s">
        <v>457</v>
      </c>
      <c r="B54" s="269" t="s">
        <v>458</v>
      </c>
      <c r="C54" s="269" t="s">
        <v>943</v>
      </c>
      <c r="D54" s="270">
        <v>3138.98</v>
      </c>
      <c r="E54" s="270">
        <v>2668.13</v>
      </c>
      <c r="F54" s="270">
        <v>235.42</v>
      </c>
      <c r="G54" s="270">
        <v>235.43</v>
      </c>
    </row>
    <row r="55" spans="1:7" ht="112.5" x14ac:dyDescent="0.25">
      <c r="A55" s="269" t="s">
        <v>491</v>
      </c>
      <c r="B55" s="269" t="s">
        <v>492</v>
      </c>
      <c r="C55" s="269" t="s">
        <v>943</v>
      </c>
      <c r="D55" s="270">
        <v>444.96</v>
      </c>
      <c r="E55" s="270">
        <v>378.22</v>
      </c>
      <c r="F55" s="270">
        <v>33.369999999999997</v>
      </c>
      <c r="G55" s="270">
        <v>33.369999999999997</v>
      </c>
    </row>
    <row r="56" spans="1:7" ht="112.5" x14ac:dyDescent="0.25">
      <c r="A56" s="269" t="s">
        <v>486</v>
      </c>
      <c r="B56" s="269" t="s">
        <v>487</v>
      </c>
      <c r="C56" s="269" t="s">
        <v>943</v>
      </c>
      <c r="D56" s="270">
        <v>426.48</v>
      </c>
      <c r="E56" s="270">
        <v>362.52</v>
      </c>
      <c r="F56" s="270">
        <v>31.98</v>
      </c>
      <c r="G56" s="270">
        <v>31.98</v>
      </c>
    </row>
    <row r="57" spans="1:7" ht="146.25" x14ac:dyDescent="0.25">
      <c r="A57" s="269" t="s">
        <v>480</v>
      </c>
      <c r="B57" s="269" t="s">
        <v>481</v>
      </c>
      <c r="C57" s="269" t="s">
        <v>943</v>
      </c>
      <c r="D57" s="270">
        <v>457.8</v>
      </c>
      <c r="E57" s="270">
        <v>389.13</v>
      </c>
      <c r="F57" s="270">
        <v>34.340000000000003</v>
      </c>
      <c r="G57" s="270">
        <v>34.33</v>
      </c>
    </row>
    <row r="58" spans="1:7" ht="123.75" x14ac:dyDescent="0.25">
      <c r="A58" s="269" t="s">
        <v>451</v>
      </c>
      <c r="B58" s="269" t="s">
        <v>452</v>
      </c>
      <c r="C58" s="269" t="s">
        <v>943</v>
      </c>
      <c r="D58" s="270">
        <v>78080.63</v>
      </c>
      <c r="E58" s="270">
        <v>66368.539999999994</v>
      </c>
      <c r="F58" s="270">
        <v>5856.04</v>
      </c>
      <c r="G58" s="270">
        <v>5856.05</v>
      </c>
    </row>
    <row r="59" spans="1:7" ht="56.25" x14ac:dyDescent="0.25">
      <c r="A59" s="269" t="s">
        <v>444</v>
      </c>
      <c r="B59" s="269" t="s">
        <v>445</v>
      </c>
      <c r="C59" s="269" t="s">
        <v>943</v>
      </c>
      <c r="D59" s="270">
        <v>442606.98</v>
      </c>
      <c r="E59" s="270">
        <v>143596.42000000001</v>
      </c>
      <c r="F59" s="270">
        <v>12670.27</v>
      </c>
      <c r="G59" s="270">
        <v>286340.28999999998</v>
      </c>
    </row>
    <row r="60" spans="1:7" ht="78.75" x14ac:dyDescent="0.25">
      <c r="A60" s="269" t="s">
        <v>447</v>
      </c>
      <c r="B60" s="269" t="s">
        <v>448</v>
      </c>
      <c r="C60" s="269" t="s">
        <v>943</v>
      </c>
      <c r="D60" s="270">
        <v>141664.34</v>
      </c>
      <c r="E60" s="270">
        <v>105504.24</v>
      </c>
      <c r="F60" s="270">
        <v>9309.2000000000007</v>
      </c>
      <c r="G60" s="270">
        <v>26850.9</v>
      </c>
    </row>
    <row r="61" spans="1:7" ht="78.75" x14ac:dyDescent="0.25">
      <c r="A61" s="269" t="s">
        <v>420</v>
      </c>
      <c r="B61" s="269" t="s">
        <v>421</v>
      </c>
      <c r="C61" s="269" t="s">
        <v>943</v>
      </c>
      <c r="D61" s="270">
        <v>78678.929999999993</v>
      </c>
      <c r="E61" s="270">
        <v>66877.09</v>
      </c>
      <c r="F61" s="270">
        <v>5900.92</v>
      </c>
      <c r="G61" s="270">
        <v>5900.92</v>
      </c>
    </row>
    <row r="62" spans="1:7" ht="56.25" x14ac:dyDescent="0.25">
      <c r="A62" s="269" t="s">
        <v>426</v>
      </c>
      <c r="B62" s="269" t="s">
        <v>427</v>
      </c>
      <c r="C62" s="269" t="s">
        <v>943</v>
      </c>
      <c r="D62" s="270">
        <v>232858.15</v>
      </c>
      <c r="E62" s="270">
        <v>197929.42</v>
      </c>
      <c r="F62" s="270">
        <v>17464.36</v>
      </c>
      <c r="G62" s="270">
        <v>17464.37</v>
      </c>
    </row>
    <row r="63" spans="1:7" ht="90" x14ac:dyDescent="0.25">
      <c r="A63" s="269" t="s">
        <v>416</v>
      </c>
      <c r="B63" s="269" t="s">
        <v>417</v>
      </c>
      <c r="C63" s="269" t="s">
        <v>943</v>
      </c>
      <c r="D63" s="270">
        <v>248913.16</v>
      </c>
      <c r="E63" s="270">
        <v>211576.18</v>
      </c>
      <c r="F63" s="270">
        <v>18668.490000000002</v>
      </c>
      <c r="G63" s="270">
        <v>18668.490000000002</v>
      </c>
    </row>
    <row r="64" spans="1:7" ht="67.5" x14ac:dyDescent="0.25">
      <c r="A64" s="269" t="s">
        <v>423</v>
      </c>
      <c r="B64" s="269" t="s">
        <v>424</v>
      </c>
      <c r="C64" s="269" t="s">
        <v>943</v>
      </c>
      <c r="D64" s="270">
        <v>51290.52</v>
      </c>
      <c r="E64" s="270">
        <v>43596.94</v>
      </c>
      <c r="F64" s="270">
        <v>3846.79</v>
      </c>
      <c r="G64" s="270">
        <v>3846.79</v>
      </c>
    </row>
    <row r="65" spans="1:7" ht="101.25" x14ac:dyDescent="0.25">
      <c r="A65" s="269" t="s">
        <v>439</v>
      </c>
      <c r="B65" s="269" t="s">
        <v>440</v>
      </c>
      <c r="C65" s="269" t="s">
        <v>943</v>
      </c>
      <c r="D65" s="270">
        <v>83141.210000000006</v>
      </c>
      <c r="E65" s="270">
        <v>57680.38</v>
      </c>
      <c r="F65" s="270">
        <v>0</v>
      </c>
      <c r="G65" s="270">
        <v>25460.83</v>
      </c>
    </row>
    <row r="66" spans="1:7" ht="67.5" x14ac:dyDescent="0.25">
      <c r="A66" s="269" t="s">
        <v>430</v>
      </c>
      <c r="B66" s="269" t="s">
        <v>431</v>
      </c>
      <c r="C66" s="269" t="s">
        <v>943</v>
      </c>
      <c r="D66" s="270">
        <v>126863.54</v>
      </c>
      <c r="E66" s="270">
        <v>106022.75</v>
      </c>
      <c r="F66" s="270">
        <v>0</v>
      </c>
      <c r="G66" s="270">
        <v>20840.79</v>
      </c>
    </row>
    <row r="67" spans="1:7" ht="78.75" x14ac:dyDescent="0.25">
      <c r="A67" s="269" t="s">
        <v>433</v>
      </c>
      <c r="B67" s="269" t="s">
        <v>434</v>
      </c>
      <c r="C67" s="269" t="s">
        <v>943</v>
      </c>
      <c r="D67" s="270">
        <v>125975.51</v>
      </c>
      <c r="E67" s="270">
        <v>107079.18</v>
      </c>
      <c r="F67" s="270">
        <v>0</v>
      </c>
      <c r="G67" s="270">
        <v>18896.330000000002</v>
      </c>
    </row>
    <row r="68" spans="1:7" ht="78.75" x14ac:dyDescent="0.25">
      <c r="A68" s="269" t="s">
        <v>436</v>
      </c>
      <c r="B68" s="269" t="s">
        <v>1007</v>
      </c>
      <c r="C68" s="269" t="s">
        <v>943</v>
      </c>
      <c r="D68" s="270">
        <v>66283.89</v>
      </c>
      <c r="E68" s="270">
        <v>43439.05</v>
      </c>
      <c r="F68" s="270">
        <v>0</v>
      </c>
      <c r="G68" s="270">
        <v>22844.84</v>
      </c>
    </row>
    <row r="69" spans="1:7" ht="101.25" x14ac:dyDescent="0.25">
      <c r="A69" s="269" t="s">
        <v>624</v>
      </c>
      <c r="B69" s="269" t="s">
        <v>1008</v>
      </c>
      <c r="C69" s="269" t="s">
        <v>943</v>
      </c>
      <c r="D69" s="270">
        <v>201887.89</v>
      </c>
      <c r="E69" s="270">
        <v>171604.71</v>
      </c>
      <c r="F69" s="270">
        <v>0</v>
      </c>
      <c r="G69" s="270">
        <v>30283.18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400"/>
  <sheetViews>
    <sheetView topLeftCell="A4" workbookViewId="0">
      <pane xSplit="4" ySplit="1" topLeftCell="E5" activePane="bottomRight" state="frozen"/>
      <selection activeCell="A4" sqref="A4"/>
      <selection pane="topRight" activeCell="E4" sqref="E4"/>
      <selection pane="bottomLeft" activeCell="A5" sqref="A5"/>
      <selection pane="bottomRight" activeCell="N102" sqref="N102:S105"/>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536" t="s">
        <v>100</v>
      </c>
      <c r="B3" s="537"/>
      <c r="C3" s="537"/>
      <c r="D3" s="537"/>
      <c r="E3" s="537"/>
      <c r="F3" s="537"/>
      <c r="G3" s="537"/>
      <c r="H3" s="537"/>
      <c r="I3" s="537"/>
      <c r="J3" s="537"/>
      <c r="K3" s="537"/>
      <c r="L3" s="537"/>
      <c r="M3" s="538"/>
      <c r="N3" s="536" t="s">
        <v>101</v>
      </c>
      <c r="O3" s="537"/>
      <c r="P3" s="537"/>
      <c r="Q3" s="537"/>
      <c r="R3" s="537"/>
      <c r="S3" s="538"/>
      <c r="T3" s="539" t="s">
        <v>102</v>
      </c>
      <c r="U3" s="539"/>
      <c r="V3" s="539"/>
      <c r="W3" s="539"/>
      <c r="X3" s="536" t="s">
        <v>717</v>
      </c>
      <c r="Y3" s="537"/>
      <c r="Z3" s="537"/>
      <c r="AA3" s="537"/>
      <c r="AB3" s="537"/>
      <c r="AC3" s="537"/>
      <c r="AD3" s="537"/>
      <c r="AE3" s="538"/>
      <c r="AF3" s="529" t="s">
        <v>718</v>
      </c>
      <c r="AG3" s="530"/>
      <c r="AH3" s="530"/>
      <c r="AI3" s="530"/>
      <c r="AJ3" s="530"/>
      <c r="AK3" s="530"/>
      <c r="AL3" s="530"/>
      <c r="AM3" s="530"/>
      <c r="AN3" s="530"/>
      <c r="AO3" s="531"/>
      <c r="AP3" s="532" t="s">
        <v>719</v>
      </c>
      <c r="AQ3" s="533"/>
      <c r="AR3" s="533"/>
      <c r="AS3" s="533"/>
      <c r="AT3" s="533"/>
      <c r="AU3" s="533"/>
      <c r="AV3" s="533"/>
      <c r="AW3" s="533"/>
      <c r="AX3" s="533"/>
      <c r="AY3" s="533"/>
      <c r="AZ3" s="533"/>
      <c r="BA3" s="533"/>
      <c r="BB3" s="533"/>
      <c r="BC3" s="533"/>
      <c r="BD3" s="533"/>
      <c r="BE3" s="533"/>
      <c r="BF3" s="533"/>
      <c r="BG3" s="533"/>
    </row>
    <row r="4" spans="1:150" ht="123.75" customHeight="1" thickBot="1" x14ac:dyDescent="0.25">
      <c r="A4" s="102" t="s">
        <v>80</v>
      </c>
      <c r="B4" s="395" t="s">
        <v>17</v>
      </c>
      <c r="C4" s="395" t="s">
        <v>260</v>
      </c>
      <c r="D4" s="395"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hidden="1"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hidden="1"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111</v>
      </c>
      <c r="B9" s="29" t="s">
        <v>264</v>
      </c>
      <c r="C9" s="29" t="s">
        <v>265</v>
      </c>
      <c r="D9" s="30" t="s">
        <v>266</v>
      </c>
      <c r="E9" s="31" t="s">
        <v>267</v>
      </c>
      <c r="F9" s="32" t="str">
        <f>'Lyginamasis 20191129'!J5&amp;"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35"/>
      <c r="BH9" s="57" t="s">
        <v>858</v>
      </c>
      <c r="BI9" s="364" t="s">
        <v>942</v>
      </c>
      <c r="BJ9" s="122"/>
      <c r="BK9" s="122"/>
      <c r="BL9" s="122"/>
      <c r="BM9" s="122"/>
      <c r="BN9" s="122"/>
    </row>
    <row r="10" spans="1:150" ht="25.5" hidden="1"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35"/>
      <c r="BH10" s="57" t="s">
        <v>857</v>
      </c>
      <c r="BI10" s="364" t="s">
        <v>942</v>
      </c>
    </row>
    <row r="11" spans="1:150" s="113" customFormat="1" ht="25.5" hidden="1"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150" s="101" customFormat="1" ht="25.5" hidden="1" customHeight="1" x14ac:dyDescent="0.25">
      <c r="A13" s="39" t="s">
        <v>114</v>
      </c>
      <c r="B13" s="39" t="s">
        <v>284</v>
      </c>
      <c r="C13" s="39" t="s">
        <v>285</v>
      </c>
      <c r="D13" s="40" t="s">
        <v>286</v>
      </c>
      <c r="E13" s="41" t="s">
        <v>281</v>
      </c>
      <c r="F13" s="41" t="str">
        <f>'Lyginamasis 20191129'!J9&amp;"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150" s="113" customFormat="1" ht="25.5" hidden="1"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35"/>
      <c r="BH15" s="57" t="s">
        <v>879</v>
      </c>
      <c r="BI15" s="364" t="s">
        <v>940</v>
      </c>
    </row>
    <row r="16" spans="1:150" ht="47.25" hidden="1" customHeight="1" x14ac:dyDescent="0.25">
      <c r="A16" s="29" t="s">
        <v>1076</v>
      </c>
      <c r="B16" s="29" t="s">
        <v>1078</v>
      </c>
      <c r="C16" s="29"/>
      <c r="D16" s="30" t="s">
        <v>1080</v>
      </c>
      <c r="E16" s="31" t="s">
        <v>1081</v>
      </c>
      <c r="F16" s="32"/>
      <c r="G16" s="32" t="s">
        <v>1082</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1083</v>
      </c>
      <c r="AH16" s="120"/>
      <c r="AI16" s="120"/>
      <c r="AJ16" s="136"/>
      <c r="AK16" s="120"/>
      <c r="AL16" s="120"/>
      <c r="AM16" s="120"/>
      <c r="AN16" s="120"/>
      <c r="AO16" s="120"/>
      <c r="AP16" s="120"/>
      <c r="AQ16" s="129" t="s">
        <v>1084</v>
      </c>
      <c r="AR16" s="129">
        <v>50</v>
      </c>
      <c r="AS16" s="129"/>
      <c r="AT16" s="129" t="s">
        <v>1085</v>
      </c>
      <c r="AU16" s="120">
        <v>90</v>
      </c>
      <c r="AV16" s="120"/>
      <c r="AW16" s="120"/>
      <c r="AX16" s="120"/>
      <c r="AY16" s="120"/>
      <c r="AZ16" s="120"/>
      <c r="BA16" s="120"/>
      <c r="BB16" s="120"/>
      <c r="BC16" s="120"/>
      <c r="BD16" s="120"/>
      <c r="BE16" s="120"/>
      <c r="BF16" s="120"/>
      <c r="BG16" s="135"/>
      <c r="BH16" s="57" t="s">
        <v>1086</v>
      </c>
      <c r="BI16" s="364"/>
    </row>
    <row r="17" spans="1:150" s="113" customFormat="1" ht="25.5" hidden="1" customHeight="1" x14ac:dyDescent="0.25">
      <c r="A17" s="20" t="s">
        <v>89</v>
      </c>
      <c r="B17" s="21" t="s">
        <v>84</v>
      </c>
      <c r="C17" s="21"/>
      <c r="D17" s="22" t="s">
        <v>293</v>
      </c>
      <c r="E17" s="23"/>
      <c r="F17" s="23"/>
      <c r="G17" s="23"/>
      <c r="H17" s="23"/>
      <c r="I17" s="23"/>
      <c r="J17" s="23"/>
      <c r="K17" s="23"/>
      <c r="L17" s="23"/>
      <c r="M17" s="23"/>
      <c r="N17" s="23"/>
      <c r="O17" s="23"/>
      <c r="P17" s="23"/>
      <c r="Q17" s="23"/>
      <c r="R17" s="23"/>
      <c r="S17" s="24"/>
      <c r="T17" s="25"/>
      <c r="U17" s="38"/>
      <c r="V17" s="38"/>
      <c r="W17" s="28" t="s">
        <v>276</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276</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294</v>
      </c>
      <c r="B18" s="349" t="s">
        <v>295</v>
      </c>
      <c r="C18" s="349" t="s">
        <v>296</v>
      </c>
      <c r="D18" s="350" t="s">
        <v>297</v>
      </c>
      <c r="E18" s="351" t="s">
        <v>298</v>
      </c>
      <c r="F18" s="352" t="s">
        <v>115</v>
      </c>
      <c r="G18" s="352" t="s">
        <v>299</v>
      </c>
      <c r="H18" s="352" t="s">
        <v>300</v>
      </c>
      <c r="I18" s="352" t="s">
        <v>116</v>
      </c>
      <c r="J18" s="352" t="s">
        <v>113</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251</v>
      </c>
      <c r="AH18" s="359"/>
      <c r="AI18" s="361"/>
      <c r="AJ18" s="362"/>
      <c r="AK18" s="363"/>
      <c r="AL18" s="359"/>
      <c r="AM18" s="359"/>
      <c r="AN18" s="359"/>
      <c r="AO18" s="359"/>
      <c r="AP18" s="359" t="s">
        <v>172</v>
      </c>
      <c r="AQ18" s="360" t="s">
        <v>740</v>
      </c>
      <c r="AR18" s="360">
        <v>8001</v>
      </c>
      <c r="AS18" s="360"/>
      <c r="AT18" s="360"/>
      <c r="AU18" s="359"/>
      <c r="AV18" s="359"/>
      <c r="AW18" s="359"/>
      <c r="AX18" s="359"/>
      <c r="AY18" s="359"/>
      <c r="AZ18" s="359"/>
      <c r="BA18" s="359"/>
      <c r="BB18" s="359"/>
      <c r="BC18" s="359"/>
      <c r="BD18" s="359"/>
      <c r="BE18" s="359"/>
      <c r="BF18" s="359"/>
      <c r="BG18" s="361"/>
      <c r="BH18" s="57" t="s">
        <v>829</v>
      </c>
      <c r="BI18" s="364" t="s">
        <v>940</v>
      </c>
    </row>
    <row r="19" spans="1:150" ht="25.5" hidden="1" customHeight="1" x14ac:dyDescent="0.25">
      <c r="A19" s="29" t="s">
        <v>1077</v>
      </c>
      <c r="B19" s="396" t="s">
        <v>1079</v>
      </c>
      <c r="C19" s="29"/>
      <c r="D19" s="30" t="s">
        <v>1087</v>
      </c>
      <c r="E19" s="31" t="s">
        <v>1088</v>
      </c>
      <c r="F19" s="32"/>
      <c r="G19" s="32" t="s">
        <v>1089</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1083</v>
      </c>
      <c r="AH19" s="120"/>
      <c r="AI19" s="120"/>
      <c r="AJ19" s="136"/>
      <c r="AK19" s="120"/>
      <c r="AL19" s="120"/>
      <c r="AM19" s="120"/>
      <c r="AN19" s="120"/>
      <c r="AO19" s="120"/>
      <c r="AP19" s="120"/>
      <c r="AQ19" s="129" t="s">
        <v>1084</v>
      </c>
      <c r="AR19" s="129">
        <v>22</v>
      </c>
      <c r="AS19" s="129"/>
      <c r="AT19" s="129" t="s">
        <v>1085</v>
      </c>
      <c r="AU19" s="120">
        <v>33</v>
      </c>
      <c r="AV19" s="120"/>
      <c r="AW19" s="120"/>
      <c r="AX19" s="120"/>
      <c r="AY19" s="120"/>
      <c r="AZ19" s="120"/>
      <c r="BA19" s="120"/>
      <c r="BB19" s="120"/>
      <c r="BC19" s="120"/>
      <c r="BD19" s="120"/>
      <c r="BE19" s="120"/>
      <c r="BF19" s="120"/>
      <c r="BG19" s="135"/>
      <c r="BH19" s="57" t="s">
        <v>1090</v>
      </c>
      <c r="BI19" s="364"/>
    </row>
    <row r="20" spans="1:150" ht="24.75" hidden="1" customHeight="1" thickBot="1" x14ac:dyDescent="0.3">
      <c r="A20" s="15" t="s">
        <v>301</v>
      </c>
      <c r="B20" s="16" t="s">
        <v>84</v>
      </c>
      <c r="C20" s="16"/>
      <c r="D20" s="16" t="s">
        <v>302</v>
      </c>
      <c r="E20" s="17"/>
      <c r="F20" s="17"/>
      <c r="G20" s="17"/>
      <c r="H20" s="17"/>
      <c r="I20" s="17"/>
      <c r="J20" s="17"/>
      <c r="K20" s="17"/>
      <c r="L20" s="17"/>
      <c r="M20" s="17"/>
      <c r="N20" s="17"/>
      <c r="O20" s="17"/>
      <c r="P20" s="17"/>
      <c r="Q20" s="17"/>
      <c r="R20" s="17"/>
      <c r="S20" s="17"/>
      <c r="T20" s="46"/>
      <c r="U20" s="213"/>
      <c r="V20" s="213"/>
      <c r="W20" s="214" t="s">
        <v>276</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276</v>
      </c>
    </row>
    <row r="21" spans="1:150" s="113" customFormat="1" ht="25.5" hidden="1" customHeight="1" x14ac:dyDescent="0.25">
      <c r="A21" s="20" t="s">
        <v>90</v>
      </c>
      <c r="B21" s="21" t="s">
        <v>84</v>
      </c>
      <c r="C21" s="21"/>
      <c r="D21" s="22" t="s">
        <v>303</v>
      </c>
      <c r="E21" s="23" t="s">
        <v>304</v>
      </c>
      <c r="F21" s="23" t="s">
        <v>123</v>
      </c>
      <c r="G21" s="23" t="s">
        <v>305</v>
      </c>
      <c r="H21" s="23" t="s">
        <v>306</v>
      </c>
      <c r="I21" s="23" t="s">
        <v>116</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259</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276</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hidden="1" customHeight="1" thickBot="1" x14ac:dyDescent="0.3">
      <c r="A22" s="15" t="s">
        <v>307</v>
      </c>
      <c r="B22" s="16" t="s">
        <v>84</v>
      </c>
      <c r="C22" s="16"/>
      <c r="D22" s="16" t="s">
        <v>308</v>
      </c>
      <c r="E22" s="17"/>
      <c r="F22" s="17"/>
      <c r="G22" s="17"/>
      <c r="H22" s="17"/>
      <c r="I22" s="17"/>
      <c r="J22" s="17"/>
      <c r="K22" s="17"/>
      <c r="L22" s="17"/>
      <c r="M22" s="17"/>
      <c r="N22" s="17"/>
      <c r="O22" s="17"/>
      <c r="P22" s="17"/>
      <c r="Q22" s="17"/>
      <c r="R22" s="17"/>
      <c r="S22" s="17"/>
      <c r="T22" s="46"/>
      <c r="U22" s="47"/>
      <c r="V22" s="47"/>
      <c r="W22" s="48" t="s">
        <v>276</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276</v>
      </c>
    </row>
    <row r="23" spans="1:150" ht="24.75" hidden="1" customHeight="1" thickBot="1" x14ac:dyDescent="0.3">
      <c r="A23" s="15" t="s">
        <v>309</v>
      </c>
      <c r="B23" s="16" t="s">
        <v>84</v>
      </c>
      <c r="C23" s="16"/>
      <c r="D23" s="16" t="s">
        <v>310</v>
      </c>
      <c r="E23" s="17"/>
      <c r="F23" s="17"/>
      <c r="G23" s="17"/>
      <c r="H23" s="17"/>
      <c r="I23" s="17"/>
      <c r="J23" s="17"/>
      <c r="K23" s="17"/>
      <c r="L23" s="17"/>
      <c r="M23" s="17"/>
      <c r="N23" s="17"/>
      <c r="O23" s="17"/>
      <c r="P23" s="17"/>
      <c r="Q23" s="17"/>
      <c r="R23" s="17"/>
      <c r="S23" s="17"/>
      <c r="T23" s="46"/>
      <c r="U23" s="47"/>
      <c r="V23" s="47"/>
      <c r="W23" s="48" t="s">
        <v>276</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276</v>
      </c>
    </row>
    <row r="24" spans="1:150" s="113" customFormat="1" ht="25.5" hidden="1" customHeight="1" x14ac:dyDescent="0.25">
      <c r="A24" s="20" t="s">
        <v>311</v>
      </c>
      <c r="B24" s="21" t="s">
        <v>84</v>
      </c>
      <c r="C24" s="21"/>
      <c r="D24" s="22" t="s">
        <v>312</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276</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hidden="1" customHeight="1" x14ac:dyDescent="0.25">
      <c r="A25" s="29" t="s">
        <v>313</v>
      </c>
      <c r="B25" s="29" t="s">
        <v>314</v>
      </c>
      <c r="C25" s="29" t="s">
        <v>315</v>
      </c>
      <c r="D25" s="30" t="s">
        <v>316</v>
      </c>
      <c r="E25" s="31" t="s">
        <v>267</v>
      </c>
      <c r="F25" s="32" t="s">
        <v>131</v>
      </c>
      <c r="G25" s="32" t="s">
        <v>317</v>
      </c>
      <c r="H25" s="32" t="s">
        <v>132</v>
      </c>
      <c r="I25" s="32" t="s">
        <v>116</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743</v>
      </c>
      <c r="AH25" s="120"/>
      <c r="AI25" s="135"/>
      <c r="AJ25" s="136"/>
      <c r="AK25" s="119"/>
      <c r="AL25" s="120"/>
      <c r="AM25" s="120"/>
      <c r="AN25" s="120"/>
      <c r="AO25" s="120"/>
      <c r="AP25" s="140" t="s">
        <v>186</v>
      </c>
      <c r="AQ25" s="140" t="s">
        <v>187</v>
      </c>
      <c r="AR25" s="120">
        <v>5</v>
      </c>
      <c r="AS25" s="120"/>
      <c r="AT25" s="120"/>
      <c r="AU25" s="120"/>
      <c r="AV25" s="120"/>
      <c r="AW25" s="120"/>
      <c r="AX25" s="120"/>
      <c r="AY25" s="120"/>
      <c r="AZ25" s="120"/>
      <c r="BA25" s="120"/>
      <c r="BB25" s="120"/>
      <c r="BC25" s="120"/>
      <c r="BD25" s="120"/>
      <c r="BE25" s="120"/>
      <c r="BF25" s="120"/>
      <c r="BG25" s="135"/>
      <c r="BH25" s="57" t="s">
        <v>824</v>
      </c>
      <c r="BI25" s="364" t="s">
        <v>942</v>
      </c>
      <c r="BJ25" s="122"/>
      <c r="BK25" s="122"/>
      <c r="BL25" s="122"/>
      <c r="BM25" s="122"/>
      <c r="BN25" s="122"/>
    </row>
    <row r="26" spans="1:150" ht="25.5" hidden="1" customHeight="1" x14ac:dyDescent="0.25">
      <c r="A26" s="29" t="s">
        <v>318</v>
      </c>
      <c r="B26" s="29" t="s">
        <v>319</v>
      </c>
      <c r="C26" s="29" t="s">
        <v>320</v>
      </c>
      <c r="D26" s="30" t="s">
        <v>321</v>
      </c>
      <c r="E26" s="31" t="s">
        <v>281</v>
      </c>
      <c r="F26" s="32" t="s">
        <v>131</v>
      </c>
      <c r="G26" s="32" t="s">
        <v>322</v>
      </c>
      <c r="H26" s="32" t="s">
        <v>132</v>
      </c>
      <c r="I26" s="32" t="s">
        <v>116</v>
      </c>
      <c r="J26" s="32" t="s">
        <v>113</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242</v>
      </c>
      <c r="AH26" s="120"/>
      <c r="AI26" s="135"/>
      <c r="AJ26" s="136"/>
      <c r="AK26" s="119"/>
      <c r="AL26" s="120"/>
      <c r="AM26" s="120"/>
      <c r="AN26" s="120"/>
      <c r="AO26" s="120"/>
      <c r="AP26" s="120" t="s">
        <v>185</v>
      </c>
      <c r="AQ26" s="129" t="s">
        <v>233</v>
      </c>
      <c r="AR26" s="120">
        <v>0.21</v>
      </c>
      <c r="AS26" s="120" t="s">
        <v>188</v>
      </c>
      <c r="AT26" s="129" t="s">
        <v>234</v>
      </c>
      <c r="AU26" s="120">
        <v>0.51</v>
      </c>
      <c r="AV26" s="120"/>
      <c r="AW26" s="120"/>
      <c r="AX26" s="120"/>
      <c r="AY26" s="120"/>
      <c r="AZ26" s="120"/>
      <c r="BA26" s="120"/>
      <c r="BB26" s="120"/>
      <c r="BC26" s="120"/>
      <c r="BD26" s="120"/>
      <c r="BE26" s="120"/>
      <c r="BF26" s="120"/>
      <c r="BG26" s="135"/>
      <c r="BH26" s="57" t="s">
        <v>826</v>
      </c>
      <c r="BI26" s="364" t="s">
        <v>940</v>
      </c>
    </row>
    <row r="27" spans="1:150" ht="25.5" hidden="1" customHeight="1" x14ac:dyDescent="0.25">
      <c r="A27" s="29" t="s">
        <v>323</v>
      </c>
      <c r="B27" s="29" t="s">
        <v>324</v>
      </c>
      <c r="C27" s="29" t="s">
        <v>325</v>
      </c>
      <c r="D27" s="30" t="s">
        <v>326</v>
      </c>
      <c r="E27" s="31" t="s">
        <v>298</v>
      </c>
      <c r="F27" s="32" t="s">
        <v>131</v>
      </c>
      <c r="G27" s="32" t="s">
        <v>327</v>
      </c>
      <c r="H27" s="32" t="s">
        <v>132</v>
      </c>
      <c r="I27" s="32" t="s">
        <v>116</v>
      </c>
      <c r="J27" s="32" t="s">
        <v>113</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242</v>
      </c>
      <c r="AH27" s="120"/>
      <c r="AI27" s="135"/>
      <c r="AJ27" s="136"/>
      <c r="AK27" s="119"/>
      <c r="AL27" s="120"/>
      <c r="AM27" s="120"/>
      <c r="AN27" s="120"/>
      <c r="AO27" s="120"/>
      <c r="AP27" s="120" t="s">
        <v>185</v>
      </c>
      <c r="AQ27" s="129" t="s">
        <v>233</v>
      </c>
      <c r="AR27" s="129">
        <v>2.09</v>
      </c>
      <c r="AS27" s="120"/>
      <c r="AT27" s="120"/>
      <c r="AU27" s="120"/>
      <c r="AV27" s="120"/>
      <c r="AW27" s="120"/>
      <c r="AX27" s="120"/>
      <c r="AY27" s="120"/>
      <c r="AZ27" s="120"/>
      <c r="BA27" s="120"/>
      <c r="BB27" s="120"/>
      <c r="BC27" s="120"/>
      <c r="BD27" s="120"/>
      <c r="BE27" s="120"/>
      <c r="BF27" s="120"/>
      <c r="BG27" s="135"/>
      <c r="BH27" s="57" t="s">
        <v>825</v>
      </c>
      <c r="BI27" s="364" t="s">
        <v>942</v>
      </c>
    </row>
    <row r="28" spans="1:150" ht="40.5" hidden="1" customHeight="1" x14ac:dyDescent="0.25">
      <c r="A28" s="29" t="s">
        <v>328</v>
      </c>
      <c r="B28" s="29" t="s">
        <v>329</v>
      </c>
      <c r="C28" s="29" t="s">
        <v>1093</v>
      </c>
      <c r="D28" s="30" t="s">
        <v>330</v>
      </c>
      <c r="E28" s="31" t="s">
        <v>298</v>
      </c>
      <c r="F28" s="32" t="s">
        <v>131</v>
      </c>
      <c r="G28" s="32" t="s">
        <v>327</v>
      </c>
      <c r="H28" s="32" t="s">
        <v>132</v>
      </c>
      <c r="I28" s="32" t="s">
        <v>116</v>
      </c>
      <c r="J28" s="32" t="s">
        <v>113</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743</v>
      </c>
      <c r="AH28" s="120"/>
      <c r="AI28" s="135"/>
      <c r="AJ28" s="136"/>
      <c r="AK28" s="119"/>
      <c r="AL28" s="120"/>
      <c r="AM28" s="120"/>
      <c r="AN28" s="120"/>
      <c r="AO28" s="120"/>
      <c r="AP28" s="140" t="s">
        <v>186</v>
      </c>
      <c r="AQ28" s="140" t="s">
        <v>187</v>
      </c>
      <c r="AR28" s="120">
        <v>1</v>
      </c>
      <c r="AS28" s="120"/>
      <c r="AT28" s="120"/>
      <c r="AU28" s="120"/>
      <c r="AV28" s="120"/>
      <c r="AW28" s="120"/>
      <c r="AX28" s="120"/>
      <c r="AY28" s="120"/>
      <c r="AZ28" s="120"/>
      <c r="BA28" s="120"/>
      <c r="BB28" s="120"/>
      <c r="BC28" s="120"/>
      <c r="BD28" s="120"/>
      <c r="BE28" s="120"/>
      <c r="BF28" s="120"/>
      <c r="BG28" s="135"/>
      <c r="BH28" s="41" t="s">
        <v>1013</v>
      </c>
      <c r="BI28" s="364" t="s">
        <v>1015</v>
      </c>
    </row>
    <row r="29" spans="1:150" ht="25.5" hidden="1" customHeight="1" x14ac:dyDescent="0.25">
      <c r="A29" s="29" t="s">
        <v>331</v>
      </c>
      <c r="B29" s="29" t="s">
        <v>332</v>
      </c>
      <c r="C29" s="29" t="s">
        <v>333</v>
      </c>
      <c r="D29" s="30" t="s">
        <v>334</v>
      </c>
      <c r="E29" s="31" t="s">
        <v>273</v>
      </c>
      <c r="F29" s="32" t="s">
        <v>131</v>
      </c>
      <c r="G29" s="32" t="s">
        <v>291</v>
      </c>
      <c r="H29" s="32" t="s">
        <v>132</v>
      </c>
      <c r="I29" s="32" t="s">
        <v>116</v>
      </c>
      <c r="J29" s="32" t="s">
        <v>113</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242</v>
      </c>
      <c r="AH29" s="120"/>
      <c r="AI29" s="135"/>
      <c r="AJ29" s="136"/>
      <c r="AK29" s="119"/>
      <c r="AL29" s="120"/>
      <c r="AM29" s="120"/>
      <c r="AN29" s="120"/>
      <c r="AO29" s="120"/>
      <c r="AP29" s="120" t="s">
        <v>185</v>
      </c>
      <c r="AQ29" s="129" t="s">
        <v>233</v>
      </c>
      <c r="AR29" s="129">
        <v>1.65</v>
      </c>
      <c r="AS29" s="140" t="s">
        <v>186</v>
      </c>
      <c r="AT29" s="140" t="s">
        <v>187</v>
      </c>
      <c r="AU29" s="120">
        <v>2</v>
      </c>
      <c r="AV29" s="120"/>
      <c r="AW29" s="120"/>
      <c r="AX29" s="120"/>
      <c r="AY29" s="120"/>
      <c r="AZ29" s="120"/>
      <c r="BA29" s="120"/>
      <c r="BB29" s="120"/>
      <c r="BC29" s="120"/>
      <c r="BD29" s="120"/>
      <c r="BE29" s="120"/>
      <c r="BF29" s="120"/>
      <c r="BG29" s="135"/>
      <c r="BH29" s="57" t="s">
        <v>823</v>
      </c>
      <c r="BI29" s="364" t="s">
        <v>942</v>
      </c>
    </row>
    <row r="30" spans="1:150" ht="25.5" hidden="1" customHeight="1" x14ac:dyDescent="0.25">
      <c r="A30" s="29" t="s">
        <v>1091</v>
      </c>
      <c r="B30" s="29" t="s">
        <v>1094</v>
      </c>
      <c r="C30" s="396"/>
      <c r="D30" s="30" t="s">
        <v>1096</v>
      </c>
      <c r="E30" s="31" t="s">
        <v>281</v>
      </c>
      <c r="F30" s="32" t="s">
        <v>131</v>
      </c>
      <c r="G30" s="32" t="s">
        <v>322</v>
      </c>
      <c r="H30" s="32" t="s">
        <v>132</v>
      </c>
      <c r="I30" s="32" t="s">
        <v>116</v>
      </c>
      <c r="J30" s="32" t="s">
        <v>113</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242</v>
      </c>
      <c r="AH30" s="120"/>
      <c r="AI30" s="135"/>
      <c r="AJ30" s="136"/>
      <c r="AK30" s="119"/>
      <c r="AL30" s="120"/>
      <c r="AM30" s="120"/>
      <c r="AN30" s="120"/>
      <c r="AO30" s="120"/>
      <c r="AP30" s="120" t="s">
        <v>188</v>
      </c>
      <c r="AQ30" s="129" t="s">
        <v>234</v>
      </c>
      <c r="AR30" s="129">
        <v>0.21</v>
      </c>
      <c r="AS30" s="140"/>
      <c r="AT30" s="140"/>
      <c r="AU30" s="120"/>
      <c r="AV30" s="120"/>
      <c r="AW30" s="120"/>
      <c r="AX30" s="120"/>
      <c r="AY30" s="120"/>
      <c r="AZ30" s="120"/>
      <c r="BA30" s="120"/>
      <c r="BB30" s="120"/>
      <c r="BC30" s="120"/>
      <c r="BD30" s="120"/>
      <c r="BE30" s="120"/>
      <c r="BF30" s="120"/>
      <c r="BG30" s="135"/>
      <c r="BH30" s="57" t="s">
        <v>1125</v>
      </c>
      <c r="BI30" s="364"/>
    </row>
    <row r="31" spans="1:150" ht="25.5" hidden="1" customHeight="1" x14ac:dyDescent="0.25">
      <c r="A31" s="29" t="s">
        <v>1092</v>
      </c>
      <c r="B31" s="29" t="s">
        <v>1095</v>
      </c>
      <c r="C31" s="396"/>
      <c r="D31" s="397" t="s">
        <v>1097</v>
      </c>
      <c r="E31" s="398" t="s">
        <v>273</v>
      </c>
      <c r="F31" s="32" t="s">
        <v>131</v>
      </c>
      <c r="G31" s="32" t="s">
        <v>291</v>
      </c>
      <c r="H31" s="32" t="s">
        <v>132</v>
      </c>
      <c r="I31" s="32" t="s">
        <v>116</v>
      </c>
      <c r="J31" s="32" t="s">
        <v>113</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242</v>
      </c>
      <c r="AH31" s="120"/>
      <c r="AI31" s="135"/>
      <c r="AJ31" s="136"/>
      <c r="AK31" s="119"/>
      <c r="AL31" s="120"/>
      <c r="AM31" s="120"/>
      <c r="AN31" s="120"/>
      <c r="AO31" s="120"/>
      <c r="AP31" s="120" t="s">
        <v>185</v>
      </c>
      <c r="AQ31" s="129" t="s">
        <v>233</v>
      </c>
      <c r="AR31" s="129">
        <v>0.2</v>
      </c>
      <c r="AS31" s="140"/>
      <c r="AT31" s="140"/>
      <c r="AU31" s="120"/>
      <c r="AV31" s="120"/>
      <c r="AW31" s="120"/>
      <c r="AX31" s="120"/>
      <c r="AY31" s="120"/>
      <c r="AZ31" s="120"/>
      <c r="BA31" s="120"/>
      <c r="BB31" s="120"/>
      <c r="BC31" s="120"/>
      <c r="BD31" s="120"/>
      <c r="BE31" s="120"/>
      <c r="BF31" s="120"/>
      <c r="BG31" s="135"/>
      <c r="BH31" s="57" t="s">
        <v>1126</v>
      </c>
      <c r="BI31" s="364"/>
    </row>
    <row r="32" spans="1:150" s="113" customFormat="1" ht="25.5" hidden="1" customHeight="1" x14ac:dyDescent="0.25">
      <c r="A32" s="20" t="s">
        <v>335</v>
      </c>
      <c r="B32" s="21" t="s">
        <v>84</v>
      </c>
      <c r="C32" s="21"/>
      <c r="D32" s="37" t="s">
        <v>336</v>
      </c>
      <c r="E32" s="23"/>
      <c r="F32" s="23"/>
      <c r="G32" s="23"/>
      <c r="H32" s="23"/>
      <c r="I32" s="23"/>
      <c r="J32" s="23"/>
      <c r="K32" s="23"/>
      <c r="L32" s="23"/>
      <c r="M32" s="23"/>
      <c r="N32" s="23"/>
      <c r="O32" s="23"/>
      <c r="P32" s="23"/>
      <c r="Q32" s="23"/>
      <c r="R32" s="23"/>
      <c r="S32" s="24"/>
      <c r="T32" s="25"/>
      <c r="U32" s="38"/>
      <c r="V32" s="38"/>
      <c r="W32" s="28" t="s">
        <v>276</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276</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hidden="1" customHeight="1" x14ac:dyDescent="0.25">
      <c r="A33" s="29" t="s">
        <v>337</v>
      </c>
      <c r="B33" s="29" t="s">
        <v>338</v>
      </c>
      <c r="C33" s="29" t="s">
        <v>1009</v>
      </c>
      <c r="D33" s="30" t="s">
        <v>339</v>
      </c>
      <c r="E33" s="31" t="s">
        <v>273</v>
      </c>
      <c r="F33" s="32" t="s">
        <v>131</v>
      </c>
      <c r="G33" s="32" t="s">
        <v>291</v>
      </c>
      <c r="H33" s="32" t="s">
        <v>135</v>
      </c>
      <c r="I33" s="32" t="s">
        <v>116</v>
      </c>
      <c r="J33" s="32" t="s">
        <v>113</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744</v>
      </c>
      <c r="AH33" s="120">
        <v>18</v>
      </c>
      <c r="AI33" s="141" t="s">
        <v>243</v>
      </c>
      <c r="AJ33" s="136"/>
      <c r="AK33" s="119"/>
      <c r="AL33" s="120"/>
      <c r="AM33" s="120"/>
      <c r="AN33" s="120"/>
      <c r="AO33" s="120"/>
      <c r="AP33" s="120" t="s">
        <v>193</v>
      </c>
      <c r="AQ33" s="129" t="s">
        <v>745</v>
      </c>
      <c r="AR33" s="120">
        <v>1</v>
      </c>
      <c r="AS33" s="120" t="s">
        <v>194</v>
      </c>
      <c r="AT33" s="129" t="s">
        <v>195</v>
      </c>
      <c r="AU33" s="117">
        <v>1</v>
      </c>
      <c r="AV33" s="120"/>
      <c r="AW33" s="120"/>
      <c r="AX33" s="120"/>
      <c r="AY33" s="120"/>
      <c r="AZ33" s="120"/>
      <c r="BA33" s="120"/>
      <c r="BB33" s="120"/>
      <c r="BC33" s="120"/>
      <c r="BD33" s="120"/>
      <c r="BE33" s="120"/>
      <c r="BF33" s="120"/>
      <c r="BG33" s="135"/>
      <c r="BH33" s="57" t="s">
        <v>880</v>
      </c>
      <c r="BI33" s="364" t="s">
        <v>948</v>
      </c>
    </row>
    <row r="34" spans="1:150" ht="25.5" hidden="1" customHeight="1" x14ac:dyDescent="0.25">
      <c r="A34" s="29" t="s">
        <v>340</v>
      </c>
      <c r="B34" s="29" t="s">
        <v>341</v>
      </c>
      <c r="C34" s="29" t="s">
        <v>342</v>
      </c>
      <c r="D34" s="30" t="s">
        <v>343</v>
      </c>
      <c r="E34" s="31" t="s">
        <v>273</v>
      </c>
      <c r="F34" s="32" t="s">
        <v>131</v>
      </c>
      <c r="G34" s="32" t="s">
        <v>291</v>
      </c>
      <c r="H34" s="32" t="s">
        <v>134</v>
      </c>
      <c r="I34" s="32" t="s">
        <v>112</v>
      </c>
      <c r="J34" s="32" t="s">
        <v>113</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259</v>
      </c>
      <c r="AH34" s="120"/>
      <c r="AI34" s="135"/>
      <c r="AJ34" s="136"/>
      <c r="AK34" s="119"/>
      <c r="AL34" s="120"/>
      <c r="AM34" s="120"/>
      <c r="AN34" s="120"/>
      <c r="AO34" s="120"/>
      <c r="AP34" s="120" t="s">
        <v>196</v>
      </c>
      <c r="AQ34" s="129" t="s">
        <v>197</v>
      </c>
      <c r="AR34" s="120">
        <v>1</v>
      </c>
      <c r="AS34" s="120"/>
      <c r="AT34" s="120"/>
      <c r="AU34" s="120"/>
      <c r="AV34" s="120"/>
      <c r="AW34" s="120"/>
      <c r="AX34" s="120"/>
      <c r="AY34" s="120"/>
      <c r="AZ34" s="120"/>
      <c r="BA34" s="120"/>
      <c r="BB34" s="120"/>
      <c r="BC34" s="120"/>
      <c r="BD34" s="120"/>
      <c r="BE34" s="120"/>
      <c r="BF34" s="120"/>
      <c r="BG34" s="135"/>
      <c r="BH34" s="57" t="s">
        <v>881</v>
      </c>
      <c r="BI34" s="364" t="s">
        <v>940</v>
      </c>
    </row>
    <row r="35" spans="1:150" s="113" customFormat="1" ht="25.5" hidden="1" customHeight="1" x14ac:dyDescent="0.25">
      <c r="A35" s="20" t="s">
        <v>344</v>
      </c>
      <c r="B35" s="21" t="s">
        <v>84</v>
      </c>
      <c r="C35" s="21"/>
      <c r="D35" s="22" t="s">
        <v>345</v>
      </c>
      <c r="E35" s="23"/>
      <c r="F35" s="23"/>
      <c r="G35" s="23"/>
      <c r="H35" s="23"/>
      <c r="I35" s="23"/>
      <c r="J35" s="23"/>
      <c r="K35" s="23"/>
      <c r="L35" s="23"/>
      <c r="M35" s="23"/>
      <c r="N35" s="23"/>
      <c r="O35" s="23"/>
      <c r="P35" s="23"/>
      <c r="Q35" s="23"/>
      <c r="R35" s="23"/>
      <c r="S35" s="52"/>
      <c r="T35" s="25"/>
      <c r="U35" s="38"/>
      <c r="V35" s="38"/>
      <c r="W35" s="28" t="s">
        <v>276</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276</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hidden="1" customHeight="1" x14ac:dyDescent="0.25">
      <c r="A36" s="29" t="s">
        <v>346</v>
      </c>
      <c r="B36" s="29" t="s">
        <v>347</v>
      </c>
      <c r="C36" s="29" t="s">
        <v>348</v>
      </c>
      <c r="D36" s="30" t="s">
        <v>349</v>
      </c>
      <c r="E36" s="31" t="s">
        <v>267</v>
      </c>
      <c r="F36" s="32" t="s">
        <v>131</v>
      </c>
      <c r="G36" s="32" t="s">
        <v>350</v>
      </c>
      <c r="H36" s="32" t="s">
        <v>191</v>
      </c>
      <c r="I36" s="32" t="s">
        <v>116</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743</v>
      </c>
      <c r="AH36" s="120"/>
      <c r="AI36" s="142"/>
      <c r="AJ36" s="136"/>
      <c r="AK36" s="119"/>
      <c r="AL36" s="120"/>
      <c r="AM36" s="120"/>
      <c r="AN36" s="120"/>
      <c r="AO36" s="120"/>
      <c r="AP36" s="116" t="s">
        <v>190</v>
      </c>
      <c r="AQ36" s="116" t="s">
        <v>746</v>
      </c>
      <c r="AR36" s="143">
        <v>1</v>
      </c>
      <c r="AS36" s="120"/>
      <c r="AT36" s="120"/>
      <c r="AU36" s="120"/>
      <c r="AV36" s="120"/>
      <c r="AW36" s="120"/>
      <c r="AX36" s="120"/>
      <c r="AY36" s="120"/>
      <c r="AZ36" s="120"/>
      <c r="BA36" s="120"/>
      <c r="BB36" s="120"/>
      <c r="BC36" s="120"/>
      <c r="BD36" s="120"/>
      <c r="BE36" s="120"/>
      <c r="BF36" s="120"/>
      <c r="BG36" s="135"/>
      <c r="BH36" s="57" t="s">
        <v>802</v>
      </c>
      <c r="BI36" s="364" t="s">
        <v>940</v>
      </c>
      <c r="BJ36" s="122"/>
      <c r="BK36" s="122"/>
      <c r="BL36" s="122"/>
      <c r="BM36" s="122"/>
      <c r="BN36" s="122"/>
    </row>
    <row r="37" spans="1:150" ht="25.5" hidden="1" customHeight="1" x14ac:dyDescent="0.25">
      <c r="A37" s="29" t="s">
        <v>351</v>
      </c>
      <c r="B37" s="29" t="s">
        <v>352</v>
      </c>
      <c r="C37" s="29" t="s">
        <v>353</v>
      </c>
      <c r="D37" s="30" t="s">
        <v>354</v>
      </c>
      <c r="E37" s="31" t="s">
        <v>281</v>
      </c>
      <c r="F37" s="32" t="s">
        <v>131</v>
      </c>
      <c r="G37" s="32" t="s">
        <v>322</v>
      </c>
      <c r="H37" s="32" t="s">
        <v>191</v>
      </c>
      <c r="I37" s="32" t="s">
        <v>116</v>
      </c>
      <c r="J37" s="32" t="s">
        <v>113</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743</v>
      </c>
      <c r="AH37" s="120"/>
      <c r="AI37" s="142"/>
      <c r="AJ37" s="136"/>
      <c r="AK37" s="119"/>
      <c r="AL37" s="120"/>
      <c r="AM37" s="120"/>
      <c r="AN37" s="120"/>
      <c r="AO37" s="120"/>
      <c r="AP37" s="117" t="s">
        <v>189</v>
      </c>
      <c r="AQ37" s="116" t="s">
        <v>232</v>
      </c>
      <c r="AR37" s="117">
        <v>0.51</v>
      </c>
      <c r="AS37" s="120"/>
      <c r="AT37" s="120"/>
      <c r="AU37" s="120"/>
      <c r="AV37" s="120"/>
      <c r="AW37" s="120"/>
      <c r="AX37" s="120"/>
      <c r="AY37" s="120"/>
      <c r="AZ37" s="120"/>
      <c r="BA37" s="120"/>
      <c r="BB37" s="120"/>
      <c r="BC37" s="120"/>
      <c r="BD37" s="120"/>
      <c r="BE37" s="120"/>
      <c r="BF37" s="120"/>
      <c r="BG37" s="135"/>
      <c r="BH37" s="57" t="s">
        <v>801</v>
      </c>
      <c r="BI37" s="364" t="s">
        <v>942</v>
      </c>
    </row>
    <row r="38" spans="1:150" ht="25.5" hidden="1" customHeight="1" x14ac:dyDescent="0.25">
      <c r="A38" s="29" t="s">
        <v>355</v>
      </c>
      <c r="B38" s="29" t="s">
        <v>356</v>
      </c>
      <c r="C38" s="29" t="s">
        <v>882</v>
      </c>
      <c r="D38" s="30" t="s">
        <v>357</v>
      </c>
      <c r="E38" s="31" t="s">
        <v>298</v>
      </c>
      <c r="F38" s="32" t="s">
        <v>131</v>
      </c>
      <c r="G38" s="32" t="s">
        <v>327</v>
      </c>
      <c r="H38" s="32" t="s">
        <v>191</v>
      </c>
      <c r="I38" s="32" t="s">
        <v>116</v>
      </c>
      <c r="J38" s="32" t="s">
        <v>113</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743</v>
      </c>
      <c r="AH38" s="120"/>
      <c r="AI38" s="142"/>
      <c r="AJ38" s="136"/>
      <c r="AK38" s="119"/>
      <c r="AL38" s="120"/>
      <c r="AM38" s="120"/>
      <c r="AN38" s="120"/>
      <c r="AO38" s="120"/>
      <c r="AP38" s="117" t="s">
        <v>189</v>
      </c>
      <c r="AQ38" s="116" t="s">
        <v>232</v>
      </c>
      <c r="AR38" s="117">
        <v>0.6</v>
      </c>
      <c r="AS38" s="120"/>
      <c r="AT38" s="120"/>
      <c r="AU38" s="120"/>
      <c r="AV38" s="120"/>
      <c r="AW38" s="120"/>
      <c r="AX38" s="120"/>
      <c r="AY38" s="120"/>
      <c r="AZ38" s="120"/>
      <c r="BA38" s="120"/>
      <c r="BB38" s="120"/>
      <c r="BC38" s="120"/>
      <c r="BD38" s="120"/>
      <c r="BE38" s="120"/>
      <c r="BF38" s="120"/>
      <c r="BG38" s="135"/>
      <c r="BH38" s="57" t="s">
        <v>883</v>
      </c>
      <c r="BI38" s="364" t="s">
        <v>948</v>
      </c>
    </row>
    <row r="39" spans="1:150" ht="25.5" hidden="1" customHeight="1" x14ac:dyDescent="0.25">
      <c r="A39" s="29" t="s">
        <v>358</v>
      </c>
      <c r="B39" s="29" t="s">
        <v>359</v>
      </c>
      <c r="C39" s="29" t="s">
        <v>360</v>
      </c>
      <c r="D39" s="30" t="s">
        <v>361</v>
      </c>
      <c r="E39" s="31" t="s">
        <v>273</v>
      </c>
      <c r="F39" s="32" t="s">
        <v>131</v>
      </c>
      <c r="G39" s="32" t="s">
        <v>362</v>
      </c>
      <c r="H39" s="32" t="s">
        <v>191</v>
      </c>
      <c r="I39" s="32" t="s">
        <v>116</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743</v>
      </c>
      <c r="AH39" s="120"/>
      <c r="AI39" s="142"/>
      <c r="AJ39" s="136"/>
      <c r="AK39" s="119"/>
      <c r="AL39" s="120"/>
      <c r="AM39" s="120"/>
      <c r="AN39" s="120"/>
      <c r="AO39" s="120"/>
      <c r="AP39" s="117" t="s">
        <v>189</v>
      </c>
      <c r="AQ39" s="116" t="s">
        <v>232</v>
      </c>
      <c r="AR39" s="117">
        <v>1</v>
      </c>
      <c r="AS39" s="120"/>
      <c r="AT39" s="120"/>
      <c r="AU39" s="120"/>
      <c r="AV39" s="120"/>
      <c r="AW39" s="120"/>
      <c r="AX39" s="120"/>
      <c r="AY39" s="120"/>
      <c r="AZ39" s="120"/>
      <c r="BA39" s="120"/>
      <c r="BB39" s="120"/>
      <c r="BC39" s="120"/>
      <c r="BD39" s="120"/>
      <c r="BE39" s="120"/>
      <c r="BF39" s="120"/>
      <c r="BG39" s="135"/>
      <c r="BH39" s="57" t="s">
        <v>800</v>
      </c>
      <c r="BI39" s="364" t="s">
        <v>940</v>
      </c>
    </row>
    <row r="40" spans="1:150" s="113" customFormat="1" ht="25.5" hidden="1" customHeight="1" x14ac:dyDescent="0.25">
      <c r="A40" s="20" t="s">
        <v>363</v>
      </c>
      <c r="B40" s="21" t="s">
        <v>84</v>
      </c>
      <c r="C40" s="21"/>
      <c r="D40" s="22" t="s">
        <v>364</v>
      </c>
      <c r="E40" s="23"/>
      <c r="F40" s="23"/>
      <c r="G40" s="23"/>
      <c r="H40" s="23"/>
      <c r="I40" s="23"/>
      <c r="J40" s="23"/>
      <c r="K40" s="23"/>
      <c r="L40" s="23"/>
      <c r="M40" s="23"/>
      <c r="N40" s="23"/>
      <c r="O40" s="23"/>
      <c r="P40" s="23"/>
      <c r="Q40" s="23"/>
      <c r="R40" s="23"/>
      <c r="S40" s="24"/>
      <c r="T40" s="25"/>
      <c r="U40" s="38"/>
      <c r="V40" s="38"/>
      <c r="W40" s="28" t="s">
        <v>276</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276</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hidden="1" customHeight="1" x14ac:dyDescent="0.25">
      <c r="A41" s="29" t="s">
        <v>365</v>
      </c>
      <c r="B41" s="29" t="s">
        <v>366</v>
      </c>
      <c r="C41" s="29" t="s">
        <v>367</v>
      </c>
      <c r="D41" s="30" t="s">
        <v>368</v>
      </c>
      <c r="E41" s="31" t="s">
        <v>273</v>
      </c>
      <c r="F41" s="32" t="s">
        <v>131</v>
      </c>
      <c r="G41" s="32" t="s">
        <v>291</v>
      </c>
      <c r="H41" s="32" t="s">
        <v>133</v>
      </c>
      <c r="I41" s="32" t="s">
        <v>116</v>
      </c>
      <c r="J41" s="32" t="s">
        <v>113</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241</v>
      </c>
      <c r="AH41" s="120"/>
      <c r="AI41" s="135"/>
      <c r="AJ41" s="136"/>
      <c r="AK41" s="119"/>
      <c r="AL41" s="120"/>
      <c r="AM41" s="120"/>
      <c r="AN41" s="120"/>
      <c r="AO41" s="120"/>
      <c r="AP41" s="120" t="s">
        <v>747</v>
      </c>
      <c r="AQ41" s="129" t="s">
        <v>192</v>
      </c>
      <c r="AR41" s="129">
        <v>5</v>
      </c>
      <c r="AS41" s="120"/>
      <c r="AT41" s="120"/>
      <c r="AU41" s="120"/>
      <c r="AV41" s="120"/>
      <c r="AW41" s="120"/>
      <c r="AX41" s="120"/>
      <c r="AY41" s="120"/>
      <c r="AZ41" s="120"/>
      <c r="BA41" s="120"/>
      <c r="BB41" s="120"/>
      <c r="BC41" s="120"/>
      <c r="BD41" s="120"/>
      <c r="BE41" s="120"/>
      <c r="BF41" s="120"/>
      <c r="BG41" s="135"/>
      <c r="BH41" s="57" t="s">
        <v>803</v>
      </c>
      <c r="BI41" s="364" t="s">
        <v>942</v>
      </c>
    </row>
    <row r="42" spans="1:150" ht="24.75" hidden="1" customHeight="1" thickBot="1" x14ac:dyDescent="0.3">
      <c r="A42" s="15" t="s">
        <v>369</v>
      </c>
      <c r="B42" s="16" t="s">
        <v>84</v>
      </c>
      <c r="C42" s="16"/>
      <c r="D42" s="16" t="s">
        <v>370</v>
      </c>
      <c r="E42" s="17"/>
      <c r="F42" s="17"/>
      <c r="G42" s="17"/>
      <c r="H42" s="17"/>
      <c r="I42" s="17"/>
      <c r="J42" s="17"/>
      <c r="K42" s="17"/>
      <c r="L42" s="17"/>
      <c r="M42" s="17"/>
      <c r="N42" s="17"/>
      <c r="O42" s="17"/>
      <c r="P42" s="17"/>
      <c r="Q42" s="17"/>
      <c r="R42" s="17"/>
      <c r="S42" s="17"/>
      <c r="T42" s="46"/>
      <c r="U42" s="47"/>
      <c r="V42" s="47"/>
      <c r="W42" s="48" t="s">
        <v>276</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276</v>
      </c>
    </row>
    <row r="43" spans="1:150" s="113" customFormat="1" ht="25.5" hidden="1" customHeight="1" x14ac:dyDescent="0.25">
      <c r="A43" s="20" t="s">
        <v>371</v>
      </c>
      <c r="B43" s="21" t="s">
        <v>84</v>
      </c>
      <c r="C43" s="21"/>
      <c r="D43" s="22" t="s">
        <v>372</v>
      </c>
      <c r="E43" s="23"/>
      <c r="F43" s="23"/>
      <c r="G43" s="23"/>
      <c r="H43" s="23"/>
      <c r="I43" s="23"/>
      <c r="J43" s="23"/>
      <c r="K43" s="23"/>
      <c r="L43" s="23"/>
      <c r="M43" s="23"/>
      <c r="N43" s="23"/>
      <c r="O43" s="23"/>
      <c r="P43" s="23"/>
      <c r="Q43" s="23"/>
      <c r="R43" s="23"/>
      <c r="S43" s="24"/>
      <c r="T43" s="25"/>
      <c r="U43" s="38"/>
      <c r="V43" s="38"/>
      <c r="W43" s="28" t="s">
        <v>276</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276</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373</v>
      </c>
      <c r="B44" s="53" t="s">
        <v>374</v>
      </c>
      <c r="C44" s="53" t="s">
        <v>375</v>
      </c>
      <c r="D44" s="53" t="s">
        <v>376</v>
      </c>
      <c r="E44" s="32" t="s">
        <v>273</v>
      </c>
      <c r="F44" s="32" t="s">
        <v>119</v>
      </c>
      <c r="G44" s="32" t="s">
        <v>291</v>
      </c>
      <c r="H44" s="54" t="s">
        <v>124</v>
      </c>
      <c r="I44" s="32" t="s">
        <v>116</v>
      </c>
      <c r="J44" s="32" t="s">
        <v>113</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252</v>
      </c>
      <c r="AH44" s="129"/>
      <c r="AI44" s="141"/>
      <c r="AJ44" s="144"/>
      <c r="AK44" s="145"/>
      <c r="AL44" s="129"/>
      <c r="AM44" s="129"/>
      <c r="AN44" s="129"/>
      <c r="AO44" s="129"/>
      <c r="AP44" s="129" t="s">
        <v>174</v>
      </c>
      <c r="AQ44" s="129" t="s">
        <v>231</v>
      </c>
      <c r="AR44" s="129">
        <v>1</v>
      </c>
      <c r="AS44" s="129"/>
      <c r="AT44" s="129"/>
      <c r="AU44" s="129"/>
      <c r="AV44" s="129"/>
      <c r="AW44" s="129"/>
      <c r="AX44" s="129"/>
      <c r="AY44" s="129"/>
      <c r="AZ44" s="129"/>
      <c r="BA44" s="129"/>
      <c r="BB44" s="129"/>
      <c r="BC44" s="129"/>
      <c r="BD44" s="129"/>
      <c r="BE44" s="129"/>
      <c r="BF44" s="129"/>
      <c r="BG44" s="141"/>
      <c r="BH44" s="57" t="s">
        <v>831</v>
      </c>
      <c r="BI44" s="364" t="s">
        <v>942</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150" s="113" customFormat="1" ht="25.5" hidden="1" customHeight="1" x14ac:dyDescent="0.25">
      <c r="A46" s="20" t="s">
        <v>381</v>
      </c>
      <c r="B46" s="21" t="s">
        <v>84</v>
      </c>
      <c r="C46" s="21"/>
      <c r="D46" s="22" t="s">
        <v>382</v>
      </c>
      <c r="E46" s="23"/>
      <c r="F46" s="23"/>
      <c r="G46" s="23"/>
      <c r="H46" s="23"/>
      <c r="I46" s="23"/>
      <c r="J46" s="23"/>
      <c r="K46" s="23"/>
      <c r="L46" s="23"/>
      <c r="M46" s="23"/>
      <c r="N46" s="59"/>
      <c r="O46" s="23"/>
      <c r="P46" s="59"/>
      <c r="Q46" s="23"/>
      <c r="R46" s="23"/>
      <c r="S46" s="24"/>
      <c r="T46" s="25"/>
      <c r="U46" s="38"/>
      <c r="V46" s="38"/>
      <c r="W46" s="28" t="s">
        <v>276</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276</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hidden="1" customHeight="1" x14ac:dyDescent="0.25">
      <c r="A47" s="60" t="s">
        <v>383</v>
      </c>
      <c r="B47" s="60" t="s">
        <v>384</v>
      </c>
      <c r="C47" s="60" t="s">
        <v>385</v>
      </c>
      <c r="D47" s="31" t="s">
        <v>386</v>
      </c>
      <c r="E47" s="31" t="s">
        <v>273</v>
      </c>
      <c r="F47" s="31" t="s">
        <v>119</v>
      </c>
      <c r="G47" s="31" t="s">
        <v>291</v>
      </c>
      <c r="H47" s="32" t="s">
        <v>121</v>
      </c>
      <c r="I47" s="31" t="s">
        <v>116</v>
      </c>
      <c r="J47" s="31" t="s">
        <v>113</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256</v>
      </c>
      <c r="AH47" s="129"/>
      <c r="AI47" s="141"/>
      <c r="AJ47" s="54"/>
      <c r="AK47" s="145"/>
      <c r="AL47" s="129"/>
      <c r="AM47" s="129"/>
      <c r="AN47" s="129"/>
      <c r="AO47" s="129"/>
      <c r="AP47" s="129" t="s">
        <v>177</v>
      </c>
      <c r="AQ47" s="129" t="s">
        <v>748</v>
      </c>
      <c r="AR47" s="129">
        <v>1</v>
      </c>
      <c r="AS47" s="129" t="s">
        <v>178</v>
      </c>
      <c r="AT47" s="129" t="s">
        <v>749</v>
      </c>
      <c r="AU47" s="153">
        <v>7600</v>
      </c>
      <c r="AV47" s="129"/>
      <c r="AW47" s="129"/>
      <c r="AX47" s="129"/>
      <c r="AY47" s="129"/>
      <c r="AZ47" s="129"/>
      <c r="BA47" s="129"/>
      <c r="BB47" s="129"/>
      <c r="BC47" s="129"/>
      <c r="BD47" s="129"/>
      <c r="BE47" s="129"/>
      <c r="BF47" s="129"/>
      <c r="BG47" s="141"/>
      <c r="BH47" s="57" t="s">
        <v>815</v>
      </c>
      <c r="BI47" s="364" t="s">
        <v>940</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hidden="1" customHeight="1" x14ac:dyDescent="0.25">
      <c r="A48" s="60" t="s">
        <v>387</v>
      </c>
      <c r="B48" s="60" t="s">
        <v>388</v>
      </c>
      <c r="C48" s="60" t="s">
        <v>389</v>
      </c>
      <c r="D48" s="32" t="s">
        <v>390</v>
      </c>
      <c r="E48" s="32" t="s">
        <v>267</v>
      </c>
      <c r="F48" s="32" t="s">
        <v>119</v>
      </c>
      <c r="G48" s="32" t="s">
        <v>391</v>
      </c>
      <c r="H48" s="32" t="s">
        <v>121</v>
      </c>
      <c r="I48" s="32" t="s">
        <v>116</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256</v>
      </c>
      <c r="AH48" s="129"/>
      <c r="AI48" s="141"/>
      <c r="AJ48" s="144"/>
      <c r="AK48" s="145"/>
      <c r="AL48" s="129"/>
      <c r="AM48" s="129"/>
      <c r="AN48" s="129"/>
      <c r="AO48" s="129"/>
      <c r="AP48" s="129" t="s">
        <v>177</v>
      </c>
      <c r="AQ48" s="129" t="s">
        <v>748</v>
      </c>
      <c r="AR48" s="129">
        <v>1</v>
      </c>
      <c r="AS48" s="129" t="s">
        <v>178</v>
      </c>
      <c r="AT48" s="129" t="s">
        <v>749</v>
      </c>
      <c r="AU48" s="129">
        <v>150</v>
      </c>
      <c r="AV48" s="129"/>
      <c r="AW48" s="129"/>
      <c r="AX48" s="129"/>
      <c r="AY48" s="129"/>
      <c r="AZ48" s="129"/>
      <c r="BA48" s="129"/>
      <c r="BB48" s="129"/>
      <c r="BC48" s="129"/>
      <c r="BD48" s="129"/>
      <c r="BE48" s="129"/>
      <c r="BF48" s="129"/>
      <c r="BG48" s="141"/>
      <c r="BH48" s="57" t="s">
        <v>817</v>
      </c>
      <c r="BI48" s="364" t="s">
        <v>940</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hidden="1" customHeight="1" x14ac:dyDescent="0.25">
      <c r="A49" s="60" t="s">
        <v>392</v>
      </c>
      <c r="B49" s="60" t="s">
        <v>393</v>
      </c>
      <c r="C49" s="60" t="s">
        <v>394</v>
      </c>
      <c r="D49" s="32" t="s">
        <v>395</v>
      </c>
      <c r="E49" s="32" t="s">
        <v>281</v>
      </c>
      <c r="F49" s="32" t="s">
        <v>119</v>
      </c>
      <c r="G49" s="32" t="s">
        <v>282</v>
      </c>
      <c r="H49" s="32" t="s">
        <v>121</v>
      </c>
      <c r="I49" s="32" t="s">
        <v>116</v>
      </c>
      <c r="J49" s="32" t="s">
        <v>113</v>
      </c>
      <c r="K49" s="32"/>
      <c r="L49" s="32"/>
      <c r="M49" s="32"/>
      <c r="N49" s="33">
        <v>129468.93</v>
      </c>
      <c r="O49" s="33">
        <v>19420.34</v>
      </c>
      <c r="P49" s="33">
        <v>0</v>
      </c>
      <c r="Q49" s="33">
        <v>0</v>
      </c>
      <c r="R49" s="33">
        <v>0</v>
      </c>
      <c r="S49" s="33">
        <v>110048.59</v>
      </c>
      <c r="T49" s="34">
        <v>42644</v>
      </c>
      <c r="U49" s="55">
        <v>42767</v>
      </c>
      <c r="V49" s="35">
        <v>42855</v>
      </c>
      <c r="W49" s="36">
        <v>43616</v>
      </c>
      <c r="Y49" s="155">
        <v>54435.8</v>
      </c>
      <c r="Z49" s="114">
        <v>42719.199999999997</v>
      </c>
      <c r="AA49" s="114"/>
      <c r="AB49" s="114"/>
      <c r="AC49" s="114"/>
      <c r="AD49" s="139"/>
      <c r="AE49" s="144"/>
      <c r="AF49" s="145">
        <v>44</v>
      </c>
      <c r="AG49" s="129" t="s">
        <v>750</v>
      </c>
      <c r="AH49" s="129"/>
      <c r="AI49" s="141"/>
      <c r="AJ49" s="144"/>
      <c r="AK49" s="145"/>
      <c r="AL49" s="129"/>
      <c r="AM49" s="129"/>
      <c r="AN49" s="129"/>
      <c r="AO49" s="129"/>
      <c r="AP49" s="129" t="s">
        <v>177</v>
      </c>
      <c r="AQ49" s="129" t="s">
        <v>748</v>
      </c>
      <c r="AR49" s="129">
        <v>1</v>
      </c>
      <c r="AS49" s="129" t="s">
        <v>178</v>
      </c>
      <c r="AT49" s="129" t="s">
        <v>749</v>
      </c>
      <c r="AU49" s="116">
        <v>100</v>
      </c>
      <c r="AV49" s="129"/>
      <c r="AW49" s="129"/>
      <c r="AX49" s="129"/>
      <c r="AY49" s="129"/>
      <c r="AZ49" s="129"/>
      <c r="BA49" s="129"/>
      <c r="BB49" s="129"/>
      <c r="BC49" s="129"/>
      <c r="BD49" s="129"/>
      <c r="BE49" s="129"/>
      <c r="BF49" s="129"/>
      <c r="BG49" s="141"/>
      <c r="BH49" s="57" t="s">
        <v>816</v>
      </c>
      <c r="BI49" s="364" t="s">
        <v>942</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hidden="1" customHeight="1" x14ac:dyDescent="0.25">
      <c r="A50" s="60" t="s">
        <v>396</v>
      </c>
      <c r="B50" s="60" t="s">
        <v>397</v>
      </c>
      <c r="C50" s="60" t="s">
        <v>398</v>
      </c>
      <c r="D50" s="53" t="s">
        <v>399</v>
      </c>
      <c r="E50" s="32" t="s">
        <v>298</v>
      </c>
      <c r="F50" s="32" t="s">
        <v>119</v>
      </c>
      <c r="G50" s="32" t="s">
        <v>400</v>
      </c>
      <c r="H50" s="32" t="s">
        <v>121</v>
      </c>
      <c r="I50" s="32" t="s">
        <v>116</v>
      </c>
      <c r="J50" s="32"/>
      <c r="K50" s="32"/>
      <c r="L50" s="32"/>
      <c r="M50" s="32"/>
      <c r="N50" s="33">
        <v>357846.76</v>
      </c>
      <c r="O50" s="33">
        <v>53677.02</v>
      </c>
      <c r="P50" s="33">
        <v>0</v>
      </c>
      <c r="Q50" s="33">
        <v>0</v>
      </c>
      <c r="R50" s="33">
        <v>0</v>
      </c>
      <c r="S50" s="42">
        <v>304169.74</v>
      </c>
      <c r="T50" s="34">
        <v>42675</v>
      </c>
      <c r="U50" s="55">
        <v>43189</v>
      </c>
      <c r="V50" s="35">
        <v>43281</v>
      </c>
      <c r="W50" s="36">
        <v>43677</v>
      </c>
      <c r="X50" s="114"/>
      <c r="Y50" s="114">
        <v>0</v>
      </c>
      <c r="Z50" s="114">
        <v>114237.62</v>
      </c>
      <c r="AA50" s="114">
        <f>S50-Z50</f>
        <v>189932.12</v>
      </c>
      <c r="AB50" s="114"/>
      <c r="AC50" s="114"/>
      <c r="AD50" s="139"/>
      <c r="AE50" s="144"/>
      <c r="AF50" s="145">
        <v>44</v>
      </c>
      <c r="AG50" s="129" t="s">
        <v>256</v>
      </c>
      <c r="AH50" s="129"/>
      <c r="AI50" s="141"/>
      <c r="AJ50" s="144"/>
      <c r="AK50" s="145"/>
      <c r="AL50" s="129"/>
      <c r="AM50" s="129"/>
      <c r="AN50" s="129"/>
      <c r="AO50" s="129"/>
      <c r="AP50" s="129" t="s">
        <v>177</v>
      </c>
      <c r="AQ50" s="129" t="s">
        <v>748</v>
      </c>
      <c r="AR50" s="129">
        <v>1</v>
      </c>
      <c r="AS50" s="129" t="s">
        <v>178</v>
      </c>
      <c r="AT50" s="129" t="s">
        <v>749</v>
      </c>
      <c r="AU50" s="116">
        <v>1000</v>
      </c>
      <c r="AV50" s="129"/>
      <c r="AW50" s="129"/>
      <c r="AX50" s="129"/>
      <c r="AY50" s="129"/>
      <c r="AZ50" s="129"/>
      <c r="BA50" s="129"/>
      <c r="BB50" s="129"/>
      <c r="BC50" s="129"/>
      <c r="BD50" s="129"/>
      <c r="BE50" s="129"/>
      <c r="BF50" s="129"/>
      <c r="BG50" s="141"/>
      <c r="BH50" s="57" t="s">
        <v>818</v>
      </c>
      <c r="BI50" s="364" t="s">
        <v>942</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401</v>
      </c>
      <c r="B51" s="16" t="s">
        <v>84</v>
      </c>
      <c r="C51" s="16"/>
      <c r="D51" s="16" t="s">
        <v>402</v>
      </c>
      <c r="E51" s="17"/>
      <c r="F51" s="17"/>
      <c r="G51" s="17"/>
      <c r="H51" s="17"/>
      <c r="I51" s="17"/>
      <c r="J51" s="17"/>
      <c r="K51" s="17"/>
      <c r="L51" s="17"/>
      <c r="M51" s="17"/>
      <c r="N51" s="17"/>
      <c r="O51" s="17"/>
      <c r="P51" s="17"/>
      <c r="Q51" s="17"/>
      <c r="R51" s="17"/>
      <c r="S51" s="17"/>
      <c r="T51" s="46"/>
      <c r="U51" s="47"/>
      <c r="V51" s="47"/>
      <c r="W51" s="48" t="s">
        <v>276</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276</v>
      </c>
    </row>
    <row r="52" spans="1:150" s="113" customFormat="1" ht="25.5" hidden="1" customHeight="1" x14ac:dyDescent="0.25">
      <c r="A52" s="65" t="s">
        <v>403</v>
      </c>
      <c r="B52" s="65" t="s">
        <v>84</v>
      </c>
      <c r="C52" s="65"/>
      <c r="D52" s="66" t="s">
        <v>404</v>
      </c>
      <c r="E52" s="67"/>
      <c r="F52" s="67"/>
      <c r="G52" s="67"/>
      <c r="H52" s="67"/>
      <c r="I52" s="67"/>
      <c r="J52" s="67"/>
      <c r="K52" s="67"/>
      <c r="L52" s="67"/>
      <c r="M52" s="67"/>
      <c r="N52" s="67"/>
      <c r="O52" s="67"/>
      <c r="P52" s="67"/>
      <c r="Q52" s="67"/>
      <c r="R52" s="67"/>
      <c r="S52" s="67"/>
      <c r="T52" s="68"/>
      <c r="U52" s="69"/>
      <c r="V52" s="69"/>
      <c r="W52" s="70" t="s">
        <v>276</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276</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405</v>
      </c>
      <c r="B53" s="60" t="s">
        <v>406</v>
      </c>
      <c r="C53" s="60" t="s">
        <v>407</v>
      </c>
      <c r="D53" s="71" t="s">
        <v>408</v>
      </c>
      <c r="E53" s="31" t="s">
        <v>298</v>
      </c>
      <c r="F53" s="31" t="s">
        <v>125</v>
      </c>
      <c r="G53" s="31" t="s">
        <v>409</v>
      </c>
      <c r="H53" s="31" t="s">
        <v>126</v>
      </c>
      <c r="I53" s="31" t="s">
        <v>116</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255</v>
      </c>
      <c r="AH53" s="120"/>
      <c r="AI53" s="135"/>
      <c r="AJ53" s="136"/>
      <c r="AK53" s="119"/>
      <c r="AL53" s="120"/>
      <c r="AM53" s="120"/>
      <c r="AN53" s="120"/>
      <c r="AO53" s="120"/>
      <c r="AP53" s="120" t="s">
        <v>230</v>
      </c>
      <c r="AQ53" s="129" t="s">
        <v>184</v>
      </c>
      <c r="AR53" s="120">
        <v>80</v>
      </c>
      <c r="AS53" s="120"/>
      <c r="AT53" s="120"/>
      <c r="AU53" s="120"/>
      <c r="AV53" s="120"/>
      <c r="AW53" s="120"/>
      <c r="AX53" s="120"/>
      <c r="AY53" s="120"/>
      <c r="AZ53" s="120"/>
      <c r="BA53" s="120"/>
      <c r="BB53" s="120"/>
      <c r="BC53" s="120"/>
      <c r="BD53" s="120"/>
      <c r="BE53" s="120"/>
      <c r="BF53" s="120"/>
      <c r="BG53" s="135"/>
      <c r="BH53" s="57" t="s">
        <v>814</v>
      </c>
      <c r="BI53" s="364" t="s">
        <v>942</v>
      </c>
    </row>
    <row r="54" spans="1:150" ht="25.5" hidden="1" customHeight="1" x14ac:dyDescent="0.25">
      <c r="A54" s="216" t="s">
        <v>91</v>
      </c>
      <c r="B54" s="60"/>
      <c r="C54" s="60"/>
      <c r="D54" s="217" t="s">
        <v>794</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276</v>
      </c>
    </row>
    <row r="55" spans="1:150" ht="24.75" hidden="1" customHeight="1" thickBot="1" x14ac:dyDescent="0.3">
      <c r="A55" s="15" t="s">
        <v>410</v>
      </c>
      <c r="B55" s="16" t="s">
        <v>84</v>
      </c>
      <c r="C55" s="16"/>
      <c r="D55" s="16" t="s">
        <v>411</v>
      </c>
      <c r="E55" s="17"/>
      <c r="F55" s="17"/>
      <c r="G55" s="17"/>
      <c r="H55" s="17"/>
      <c r="I55" s="17"/>
      <c r="J55" s="17"/>
      <c r="K55" s="17"/>
      <c r="L55" s="17"/>
      <c r="M55" s="17"/>
      <c r="N55" s="17"/>
      <c r="O55" s="17"/>
      <c r="P55" s="17"/>
      <c r="Q55" s="17"/>
      <c r="R55" s="17"/>
      <c r="S55" s="17"/>
      <c r="T55" s="46"/>
      <c r="U55" s="213"/>
      <c r="V55" s="213"/>
      <c r="W55" s="214" t="s">
        <v>276</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276</v>
      </c>
    </row>
    <row r="56" spans="1:150" ht="24.75" hidden="1" customHeight="1" thickBot="1" x14ac:dyDescent="0.3">
      <c r="A56" s="15" t="s">
        <v>412</v>
      </c>
      <c r="B56" s="16" t="s">
        <v>84</v>
      </c>
      <c r="C56" s="16"/>
      <c r="D56" s="16" t="s">
        <v>413</v>
      </c>
      <c r="E56" s="17"/>
      <c r="F56" s="17"/>
      <c r="G56" s="17"/>
      <c r="H56" s="17"/>
      <c r="I56" s="17"/>
      <c r="J56" s="17"/>
      <c r="K56" s="17"/>
      <c r="L56" s="17"/>
      <c r="M56" s="17"/>
      <c r="N56" s="17"/>
      <c r="O56" s="17"/>
      <c r="P56" s="17"/>
      <c r="Q56" s="17"/>
      <c r="R56" s="17"/>
      <c r="S56" s="17"/>
      <c r="T56" s="46"/>
      <c r="U56" s="47"/>
      <c r="V56" s="47"/>
      <c r="W56" s="48" t="s">
        <v>276</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276</v>
      </c>
    </row>
    <row r="57" spans="1:150" s="113" customFormat="1" ht="25.5" hidden="1" customHeight="1" x14ac:dyDescent="0.25">
      <c r="A57" s="72" t="s">
        <v>92</v>
      </c>
      <c r="B57" s="73" t="s">
        <v>84</v>
      </c>
      <c r="C57" s="73"/>
      <c r="D57" s="22" t="s">
        <v>414</v>
      </c>
      <c r="E57" s="23"/>
      <c r="F57" s="23"/>
      <c r="G57" s="23"/>
      <c r="H57" s="23"/>
      <c r="I57" s="23"/>
      <c r="J57" s="23"/>
      <c r="K57" s="23"/>
      <c r="L57" s="23"/>
      <c r="M57" s="23"/>
      <c r="N57" s="23"/>
      <c r="O57" s="23"/>
      <c r="P57" s="23"/>
      <c r="Q57" s="23"/>
      <c r="R57" s="23"/>
      <c r="S57" s="24"/>
      <c r="T57" s="25"/>
      <c r="U57" s="38"/>
      <c r="V57" s="38"/>
      <c r="W57" s="28" t="s">
        <v>276</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276</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hidden="1" customHeight="1" x14ac:dyDescent="0.25">
      <c r="A58" s="53" t="s">
        <v>127</v>
      </c>
      <c r="B58" s="53" t="s">
        <v>415</v>
      </c>
      <c r="C58" s="53" t="s">
        <v>416</v>
      </c>
      <c r="D58" s="41" t="s">
        <v>417</v>
      </c>
      <c r="E58" s="32" t="s">
        <v>267</v>
      </c>
      <c r="F58" s="32" t="s">
        <v>149</v>
      </c>
      <c r="G58" s="32" t="s">
        <v>418</v>
      </c>
      <c r="H58" s="31" t="s">
        <v>162</v>
      </c>
      <c r="I58" s="32" t="s">
        <v>116</v>
      </c>
      <c r="J58" s="32"/>
      <c r="K58" s="32"/>
      <c r="L58" s="32"/>
      <c r="M58" s="32"/>
      <c r="N58" s="42">
        <f>O58+P58+S58</f>
        <v>348722.37</v>
      </c>
      <c r="O58" s="42">
        <v>26154.19</v>
      </c>
      <c r="P58" s="42">
        <v>26154.18</v>
      </c>
      <c r="Q58" s="74">
        <v>0</v>
      </c>
      <c r="R58" s="33">
        <v>0</v>
      </c>
      <c r="S58" s="33">
        <v>296414</v>
      </c>
      <c r="T58" s="34">
        <v>42916</v>
      </c>
      <c r="U58" s="35">
        <v>43008</v>
      </c>
      <c r="V58" s="35">
        <v>43100</v>
      </c>
      <c r="W58" s="36">
        <v>43646</v>
      </c>
      <c r="X58" s="114">
        <v>0</v>
      </c>
      <c r="Y58" s="114">
        <v>0</v>
      </c>
      <c r="Z58" s="114">
        <v>150000</v>
      </c>
      <c r="AA58" s="114">
        <f>S58-Z58</f>
        <v>146414</v>
      </c>
      <c r="AB58" s="114">
        <v>0</v>
      </c>
      <c r="AC58" s="114"/>
      <c r="AD58" s="139"/>
      <c r="AE58" s="144"/>
      <c r="AF58" s="145">
        <v>22</v>
      </c>
      <c r="AG58" s="129" t="s">
        <v>244</v>
      </c>
      <c r="AH58" s="129"/>
      <c r="AI58" s="141"/>
      <c r="AJ58" s="144"/>
      <c r="AK58" s="145"/>
      <c r="AL58" s="129"/>
      <c r="AM58" s="129"/>
      <c r="AN58" s="129"/>
      <c r="AO58" s="129"/>
      <c r="AP58" s="129" t="s">
        <v>217</v>
      </c>
      <c r="AQ58" s="129" t="s">
        <v>751</v>
      </c>
      <c r="AR58" s="129">
        <v>480</v>
      </c>
      <c r="AS58" s="129" t="s">
        <v>219</v>
      </c>
      <c r="AT58" s="129" t="s">
        <v>752</v>
      </c>
      <c r="AU58" s="129">
        <v>1</v>
      </c>
      <c r="AV58" s="144"/>
      <c r="AW58" s="144"/>
      <c r="AX58" s="144"/>
      <c r="AY58" s="129"/>
      <c r="AZ58" s="129"/>
      <c r="BA58" s="129"/>
      <c r="BB58" s="129"/>
      <c r="BC58" s="129"/>
      <c r="BD58" s="129"/>
      <c r="BE58" s="129"/>
      <c r="BF58" s="129"/>
      <c r="BG58" s="141"/>
      <c r="BH58" s="57" t="s">
        <v>872</v>
      </c>
      <c r="BI58" s="364" t="s">
        <v>942</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hidden="1" customHeight="1" x14ac:dyDescent="0.25">
      <c r="A59" s="53" t="s">
        <v>128</v>
      </c>
      <c r="B59" s="53" t="s">
        <v>419</v>
      </c>
      <c r="C59" s="53" t="s">
        <v>420</v>
      </c>
      <c r="D59" s="41" t="s">
        <v>421</v>
      </c>
      <c r="E59" s="32" t="s">
        <v>281</v>
      </c>
      <c r="F59" s="32" t="s">
        <v>149</v>
      </c>
      <c r="G59" s="32" t="s">
        <v>322</v>
      </c>
      <c r="H59" s="31" t="s">
        <v>162</v>
      </c>
      <c r="I59" s="32" t="s">
        <v>116</v>
      </c>
      <c r="J59" s="32"/>
      <c r="K59" s="32"/>
      <c r="L59" s="32"/>
      <c r="M59" s="32"/>
      <c r="N59" s="42">
        <f>O59+P59+S59</f>
        <v>134057.64705882352</v>
      </c>
      <c r="O59" s="42">
        <f>S59*15/85/2</f>
        <v>10054.323529411764</v>
      </c>
      <c r="P59" s="42">
        <f>O59</f>
        <v>10054.323529411764</v>
      </c>
      <c r="Q59" s="74">
        <v>0</v>
      </c>
      <c r="R59" s="33">
        <v>0</v>
      </c>
      <c r="S59" s="33">
        <v>113949</v>
      </c>
      <c r="T59" s="34">
        <v>42887</v>
      </c>
      <c r="U59" s="35">
        <v>42979</v>
      </c>
      <c r="V59" s="35">
        <v>43100</v>
      </c>
      <c r="W59" s="36">
        <v>43646</v>
      </c>
      <c r="X59" s="114">
        <v>0</v>
      </c>
      <c r="Y59" s="114">
        <v>0</v>
      </c>
      <c r="Z59" s="114">
        <v>100000</v>
      </c>
      <c r="AA59" s="114">
        <f>S59-Z59</f>
        <v>13949</v>
      </c>
      <c r="AB59" s="114">
        <v>0</v>
      </c>
      <c r="AC59" s="114"/>
      <c r="AD59" s="139"/>
      <c r="AE59" s="144"/>
      <c r="AF59" s="145">
        <v>22</v>
      </c>
      <c r="AG59" s="129" t="s">
        <v>244</v>
      </c>
      <c r="AH59" s="129"/>
      <c r="AI59" s="141"/>
      <c r="AJ59" s="144"/>
      <c r="AK59" s="145"/>
      <c r="AL59" s="129"/>
      <c r="AM59" s="129"/>
      <c r="AN59" s="129"/>
      <c r="AO59" s="129"/>
      <c r="AP59" s="129" t="s">
        <v>217</v>
      </c>
      <c r="AQ59" s="129" t="s">
        <v>751</v>
      </c>
      <c r="AR59" s="129">
        <v>344</v>
      </c>
      <c r="AS59" s="129" t="s">
        <v>219</v>
      </c>
      <c r="AT59" s="129" t="s">
        <v>752</v>
      </c>
      <c r="AU59" s="129">
        <v>1</v>
      </c>
      <c r="AV59" s="144"/>
      <c r="AW59" s="144"/>
      <c r="AX59" s="144"/>
      <c r="AY59" s="129"/>
      <c r="AZ59" s="129"/>
      <c r="BA59" s="129"/>
      <c r="BB59" s="129"/>
      <c r="BC59" s="129"/>
      <c r="BD59" s="129"/>
      <c r="BE59" s="129"/>
      <c r="BF59" s="129"/>
      <c r="BG59" s="141"/>
      <c r="BH59" s="57" t="s">
        <v>870</v>
      </c>
      <c r="BI59" s="364"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6.25" hidden="1" customHeight="1" x14ac:dyDescent="0.25">
      <c r="A60" s="53" t="s">
        <v>129</v>
      </c>
      <c r="B60" s="53" t="s">
        <v>422</v>
      </c>
      <c r="C60" s="53" t="s">
        <v>423</v>
      </c>
      <c r="D60" s="41" t="s">
        <v>424</v>
      </c>
      <c r="E60" s="32" t="s">
        <v>298</v>
      </c>
      <c r="F60" s="32" t="s">
        <v>149</v>
      </c>
      <c r="G60" s="32" t="s">
        <v>327</v>
      </c>
      <c r="H60" s="31" t="s">
        <v>162</v>
      </c>
      <c r="I60" s="32" t="s">
        <v>116</v>
      </c>
      <c r="J60" s="32"/>
      <c r="K60" s="32"/>
      <c r="L60" s="32"/>
      <c r="M60" s="32"/>
      <c r="N60" s="42">
        <f>O60+P60+S60</f>
        <v>394072</v>
      </c>
      <c r="O60" s="42">
        <v>29556</v>
      </c>
      <c r="P60" s="42">
        <v>29555</v>
      </c>
      <c r="Q60" s="33">
        <v>0</v>
      </c>
      <c r="R60" s="33">
        <v>0</v>
      </c>
      <c r="S60" s="33">
        <v>334961</v>
      </c>
      <c r="T60" s="34">
        <v>42917</v>
      </c>
      <c r="U60" s="35">
        <v>42979</v>
      </c>
      <c r="V60" s="35">
        <v>43100</v>
      </c>
      <c r="W60" s="36">
        <v>43890</v>
      </c>
      <c r="X60" s="114">
        <v>0</v>
      </c>
      <c r="Y60" s="114">
        <v>0</v>
      </c>
      <c r="Z60" s="114">
        <v>100000</v>
      </c>
      <c r="AA60" s="114">
        <f>S60-Z60</f>
        <v>234961</v>
      </c>
      <c r="AB60" s="114">
        <v>0</v>
      </c>
      <c r="AC60" s="114"/>
      <c r="AD60" s="139"/>
      <c r="AE60" s="144"/>
      <c r="AF60" s="145">
        <v>22</v>
      </c>
      <c r="AG60" s="129" t="s">
        <v>244</v>
      </c>
      <c r="AH60" s="129"/>
      <c r="AI60" s="141"/>
      <c r="AJ60" s="144"/>
      <c r="AK60" s="145"/>
      <c r="AL60" s="129"/>
      <c r="AM60" s="129"/>
      <c r="AN60" s="129"/>
      <c r="AO60" s="129"/>
      <c r="AP60" s="129" t="s">
        <v>217</v>
      </c>
      <c r="AQ60" s="161" t="s">
        <v>751</v>
      </c>
      <c r="AR60" s="118">
        <v>250</v>
      </c>
      <c r="AS60" s="129" t="s">
        <v>219</v>
      </c>
      <c r="AT60" s="161" t="s">
        <v>752</v>
      </c>
      <c r="AU60" s="129">
        <v>1</v>
      </c>
      <c r="AV60" s="129" t="s">
        <v>207</v>
      </c>
      <c r="AW60" s="161" t="s">
        <v>208</v>
      </c>
      <c r="AX60" s="129">
        <v>20</v>
      </c>
      <c r="AY60" s="144"/>
      <c r="AZ60" s="144"/>
      <c r="BA60" s="144"/>
      <c r="BB60" s="144"/>
      <c r="BC60" s="144"/>
      <c r="BD60" s="144"/>
      <c r="BE60" s="144"/>
      <c r="BF60" s="144"/>
      <c r="BG60" s="365"/>
      <c r="BH60" s="57" t="s">
        <v>873</v>
      </c>
      <c r="BI60" s="364"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130</v>
      </c>
      <c r="B61" s="53" t="s">
        <v>425</v>
      </c>
      <c r="C61" s="53" t="s">
        <v>426</v>
      </c>
      <c r="D61" s="41" t="s">
        <v>427</v>
      </c>
      <c r="E61" s="32" t="s">
        <v>273</v>
      </c>
      <c r="F61" s="32" t="s">
        <v>149</v>
      </c>
      <c r="G61" s="32" t="s">
        <v>291</v>
      </c>
      <c r="H61" s="31" t="s">
        <v>162</v>
      </c>
      <c r="I61" s="32" t="s">
        <v>116</v>
      </c>
      <c r="J61" s="32"/>
      <c r="K61" s="32"/>
      <c r="L61" s="32"/>
      <c r="M61" s="32"/>
      <c r="N61" s="42">
        <f>O61+P61+S61</f>
        <v>544762.36</v>
      </c>
      <c r="O61" s="42">
        <v>40857.18</v>
      </c>
      <c r="P61" s="42">
        <v>40857.18</v>
      </c>
      <c r="Q61" s="75">
        <v>0</v>
      </c>
      <c r="R61" s="33">
        <v>0</v>
      </c>
      <c r="S61" s="33">
        <v>463048</v>
      </c>
      <c r="T61" s="34">
        <v>42947</v>
      </c>
      <c r="U61" s="35">
        <v>43008</v>
      </c>
      <c r="V61" s="35">
        <v>43100</v>
      </c>
      <c r="W61" s="36">
        <v>44255</v>
      </c>
      <c r="X61" s="114">
        <v>0</v>
      </c>
      <c r="Y61" s="114">
        <v>0</v>
      </c>
      <c r="Z61" s="114">
        <v>150000</v>
      </c>
      <c r="AA61" s="114">
        <v>250000</v>
      </c>
      <c r="AB61" s="114">
        <f>S61-Z61-AA61</f>
        <v>63048</v>
      </c>
      <c r="AC61" s="114"/>
      <c r="AD61" s="139"/>
      <c r="AE61" s="144"/>
      <c r="AF61" s="145">
        <v>22</v>
      </c>
      <c r="AG61" s="129" t="s">
        <v>244</v>
      </c>
      <c r="AH61" s="129"/>
      <c r="AI61" s="141"/>
      <c r="AJ61" s="144"/>
      <c r="AK61" s="145"/>
      <c r="AL61" s="129"/>
      <c r="AM61" s="129"/>
      <c r="AN61" s="129"/>
      <c r="AO61" s="129"/>
      <c r="AP61" s="129" t="s">
        <v>217</v>
      </c>
      <c r="AQ61" s="129" t="s">
        <v>751</v>
      </c>
      <c r="AR61" s="118">
        <v>550</v>
      </c>
      <c r="AS61" s="129" t="s">
        <v>219</v>
      </c>
      <c r="AT61" s="129" t="s">
        <v>752</v>
      </c>
      <c r="AU61" s="129">
        <v>1</v>
      </c>
      <c r="AV61" s="144"/>
      <c r="AW61" s="144"/>
      <c r="AX61" s="144"/>
      <c r="AY61" s="129"/>
      <c r="AZ61" s="129"/>
      <c r="BA61" s="129"/>
      <c r="BB61" s="129"/>
      <c r="BC61" s="129"/>
      <c r="BD61" s="129"/>
      <c r="BE61" s="129"/>
      <c r="BF61" s="129"/>
      <c r="BG61" s="141"/>
      <c r="BH61" s="57" t="s">
        <v>871</v>
      </c>
      <c r="BI61" s="364"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hidden="1" customHeight="1" x14ac:dyDescent="0.25">
      <c r="A62" s="72" t="s">
        <v>93</v>
      </c>
      <c r="B62" s="73" t="s">
        <v>84</v>
      </c>
      <c r="C62" s="73"/>
      <c r="D62" s="22" t="s">
        <v>428</v>
      </c>
      <c r="E62" s="23"/>
      <c r="F62" s="23"/>
      <c r="G62" s="23"/>
      <c r="H62" s="23"/>
      <c r="I62" s="23"/>
      <c r="J62" s="23"/>
      <c r="K62" s="23"/>
      <c r="L62" s="23"/>
      <c r="M62" s="23"/>
      <c r="N62" s="23"/>
      <c r="O62" s="23"/>
      <c r="P62" s="23"/>
      <c r="Q62" s="23"/>
      <c r="R62" s="23"/>
      <c r="S62" s="24"/>
      <c r="T62" s="25"/>
      <c r="U62" s="38"/>
      <c r="V62" s="38"/>
      <c r="W62" s="28" t="s">
        <v>276</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276</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hidden="1" customHeight="1" x14ac:dyDescent="0.25">
      <c r="A63" s="53" t="s">
        <v>136</v>
      </c>
      <c r="B63" s="53" t="s">
        <v>429</v>
      </c>
      <c r="C63" s="53" t="s">
        <v>430</v>
      </c>
      <c r="D63" s="32" t="s">
        <v>431</v>
      </c>
      <c r="E63" s="32" t="s">
        <v>281</v>
      </c>
      <c r="F63" s="32" t="s">
        <v>149</v>
      </c>
      <c r="G63" s="76" t="s">
        <v>322</v>
      </c>
      <c r="H63" s="32" t="s">
        <v>161</v>
      </c>
      <c r="I63" s="32" t="s">
        <v>116</v>
      </c>
      <c r="J63" s="32"/>
      <c r="K63" s="32"/>
      <c r="L63" s="32"/>
      <c r="M63" s="32"/>
      <c r="N63" s="33">
        <v>148515.76</v>
      </c>
      <c r="O63" s="33">
        <v>24397.759999999998</v>
      </c>
      <c r="P63" s="33">
        <v>0</v>
      </c>
      <c r="Q63" s="33">
        <v>0</v>
      </c>
      <c r="R63" s="33">
        <v>0</v>
      </c>
      <c r="S63" s="33">
        <v>124118</v>
      </c>
      <c r="T63" s="34">
        <v>42887</v>
      </c>
      <c r="U63" s="35">
        <v>42979</v>
      </c>
      <c r="V63" s="35">
        <v>43100</v>
      </c>
      <c r="W63" s="36">
        <v>43585</v>
      </c>
      <c r="X63" s="114">
        <v>0</v>
      </c>
      <c r="Y63" s="114">
        <v>0</v>
      </c>
      <c r="Z63" s="114">
        <v>100000</v>
      </c>
      <c r="AA63" s="114">
        <f>S63-Z63</f>
        <v>24118</v>
      </c>
      <c r="AB63" s="114">
        <v>0</v>
      </c>
      <c r="AC63" s="114"/>
      <c r="AD63" s="139"/>
      <c r="AE63" s="144"/>
      <c r="AF63" s="145">
        <v>24</v>
      </c>
      <c r="AG63" s="129" t="s">
        <v>245</v>
      </c>
      <c r="AH63" s="129"/>
      <c r="AI63" s="141"/>
      <c r="AJ63" s="144"/>
      <c r="AK63" s="145"/>
      <c r="AL63" s="129"/>
      <c r="AM63" s="129"/>
      <c r="AN63" s="129"/>
      <c r="AO63" s="129"/>
      <c r="AP63" s="129" t="s">
        <v>218</v>
      </c>
      <c r="AQ63" s="129" t="s">
        <v>753</v>
      </c>
      <c r="AR63" s="116">
        <v>1</v>
      </c>
      <c r="AS63" s="129" t="s">
        <v>217</v>
      </c>
      <c r="AT63" s="129" t="s">
        <v>751</v>
      </c>
      <c r="AU63" s="118">
        <v>342</v>
      </c>
      <c r="AV63" s="129"/>
      <c r="AW63" s="129"/>
      <c r="AX63" s="118"/>
      <c r="AY63" s="129"/>
      <c r="AZ63" s="129"/>
      <c r="BA63" s="129"/>
      <c r="BB63" s="129"/>
      <c r="BC63" s="129"/>
      <c r="BD63" s="129"/>
      <c r="BE63" s="129"/>
      <c r="BF63" s="129"/>
      <c r="BG63" s="141"/>
      <c r="BH63" s="57" t="s">
        <v>875</v>
      </c>
      <c r="BI63" s="364" t="s">
        <v>942</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hidden="1" customHeight="1" x14ac:dyDescent="0.25">
      <c r="A64" s="53" t="s">
        <v>138</v>
      </c>
      <c r="B64" s="53" t="s">
        <v>432</v>
      </c>
      <c r="C64" s="53" t="s">
        <v>433</v>
      </c>
      <c r="D64" s="32" t="s">
        <v>434</v>
      </c>
      <c r="E64" s="32" t="s">
        <v>298</v>
      </c>
      <c r="F64" s="32" t="s">
        <v>149</v>
      </c>
      <c r="G64" s="32" t="s">
        <v>327</v>
      </c>
      <c r="H64" s="32" t="s">
        <v>161</v>
      </c>
      <c r="I64" s="32" t="s">
        <v>116</v>
      </c>
      <c r="J64" s="32"/>
      <c r="K64" s="32"/>
      <c r="L64" s="32"/>
      <c r="M64" s="32"/>
      <c r="N64" s="33">
        <v>181044</v>
      </c>
      <c r="O64" s="33">
        <v>27157</v>
      </c>
      <c r="P64" s="33">
        <v>0</v>
      </c>
      <c r="Q64" s="33">
        <v>0</v>
      </c>
      <c r="R64" s="33">
        <v>0</v>
      </c>
      <c r="S64" s="33">
        <v>153887</v>
      </c>
      <c r="T64" s="34">
        <v>42887</v>
      </c>
      <c r="U64" s="35">
        <v>43009</v>
      </c>
      <c r="V64" s="35">
        <v>43100</v>
      </c>
      <c r="W64" s="36">
        <v>43585</v>
      </c>
      <c r="X64" s="114">
        <v>0</v>
      </c>
      <c r="Y64" s="114">
        <v>0</v>
      </c>
      <c r="Z64" s="114">
        <v>100000</v>
      </c>
      <c r="AA64" s="114">
        <v>53887</v>
      </c>
      <c r="AB64" s="114">
        <v>0</v>
      </c>
      <c r="AC64" s="114"/>
      <c r="AD64" s="139"/>
      <c r="AE64" s="144"/>
      <c r="AF64" s="145">
        <v>24</v>
      </c>
      <c r="AG64" s="129" t="s">
        <v>245</v>
      </c>
      <c r="AH64" s="129"/>
      <c r="AI64" s="141"/>
      <c r="AJ64" s="144"/>
      <c r="AK64" s="145"/>
      <c r="AL64" s="129"/>
      <c r="AM64" s="129"/>
      <c r="AN64" s="129"/>
      <c r="AO64" s="129"/>
      <c r="AP64" s="129" t="s">
        <v>218</v>
      </c>
      <c r="AQ64" s="129" t="s">
        <v>753</v>
      </c>
      <c r="AR64" s="129">
        <v>1</v>
      </c>
      <c r="AS64" s="129" t="s">
        <v>217</v>
      </c>
      <c r="AT64" s="129" t="s">
        <v>751</v>
      </c>
      <c r="AU64" s="118">
        <v>269</v>
      </c>
      <c r="AV64" s="129"/>
      <c r="AW64" s="129"/>
      <c r="AX64" s="118"/>
      <c r="AY64" s="129"/>
      <c r="AZ64" s="129"/>
      <c r="BA64" s="129"/>
      <c r="BB64" s="129"/>
      <c r="BC64" s="129"/>
      <c r="BD64" s="129"/>
      <c r="BE64" s="129"/>
      <c r="BF64" s="129"/>
      <c r="BG64" s="141"/>
      <c r="BH64" s="57" t="s">
        <v>876</v>
      </c>
      <c r="BI64" s="364" t="s">
        <v>942</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hidden="1" customHeight="1" x14ac:dyDescent="0.25">
      <c r="A65" s="53" t="s">
        <v>139</v>
      </c>
      <c r="B65" s="53" t="s">
        <v>435</v>
      </c>
      <c r="C65" s="53" t="s">
        <v>436</v>
      </c>
      <c r="D65" s="32" t="s">
        <v>437</v>
      </c>
      <c r="E65" s="32" t="s">
        <v>273</v>
      </c>
      <c r="F65" s="32" t="s">
        <v>149</v>
      </c>
      <c r="G65" s="32" t="s">
        <v>291</v>
      </c>
      <c r="H65" s="32" t="s">
        <v>161</v>
      </c>
      <c r="I65" s="32" t="s">
        <v>116</v>
      </c>
      <c r="J65" s="32"/>
      <c r="K65" s="32"/>
      <c r="L65" s="32"/>
      <c r="M65" s="32"/>
      <c r="N65" s="33">
        <v>250274.11</v>
      </c>
      <c r="O65" s="33">
        <v>37541.11</v>
      </c>
      <c r="P65" s="33">
        <v>0</v>
      </c>
      <c r="Q65" s="33">
        <v>0</v>
      </c>
      <c r="R65" s="33">
        <v>0</v>
      </c>
      <c r="S65" s="33">
        <v>212733</v>
      </c>
      <c r="T65" s="34">
        <v>42887</v>
      </c>
      <c r="U65" s="35">
        <v>43098</v>
      </c>
      <c r="V65" s="35">
        <v>43190</v>
      </c>
      <c r="W65" s="36">
        <v>43889</v>
      </c>
      <c r="X65" s="114">
        <v>0</v>
      </c>
      <c r="Y65" s="114">
        <v>0</v>
      </c>
      <c r="Z65" s="114">
        <v>88000</v>
      </c>
      <c r="AA65" s="114">
        <v>100000</v>
      </c>
      <c r="AB65" s="114">
        <v>24733</v>
      </c>
      <c r="AC65" s="114"/>
      <c r="AD65" s="139"/>
      <c r="AE65" s="144"/>
      <c r="AF65" s="145">
        <v>24</v>
      </c>
      <c r="AG65" s="129" t="s">
        <v>245</v>
      </c>
      <c r="AH65" s="129"/>
      <c r="AI65" s="141"/>
      <c r="AJ65" s="144"/>
      <c r="AK65" s="145"/>
      <c r="AL65" s="129"/>
      <c r="AM65" s="129"/>
      <c r="AN65" s="129"/>
      <c r="AO65" s="129"/>
      <c r="AP65" s="129" t="s">
        <v>218</v>
      </c>
      <c r="AQ65" s="129" t="s">
        <v>753</v>
      </c>
      <c r="AR65" s="129">
        <v>1</v>
      </c>
      <c r="AS65" s="129" t="s">
        <v>217</v>
      </c>
      <c r="AT65" s="129" t="s">
        <v>751</v>
      </c>
      <c r="AU65" s="118">
        <v>1000</v>
      </c>
      <c r="AV65" s="129"/>
      <c r="AW65" s="129"/>
      <c r="AX65" s="118"/>
      <c r="AY65" s="129"/>
      <c r="AZ65" s="129"/>
      <c r="BA65" s="129"/>
      <c r="BB65" s="129"/>
      <c r="BC65" s="129"/>
      <c r="BD65" s="129"/>
      <c r="BE65" s="129"/>
      <c r="BF65" s="129"/>
      <c r="BG65" s="141"/>
      <c r="BH65" s="57" t="s">
        <v>877</v>
      </c>
      <c r="BI65" s="364" t="s">
        <v>942</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hidden="1" customHeight="1" x14ac:dyDescent="0.25">
      <c r="A66" s="53" t="s">
        <v>140</v>
      </c>
      <c r="B66" s="53" t="s">
        <v>438</v>
      </c>
      <c r="C66" s="53" t="s">
        <v>439</v>
      </c>
      <c r="D66" s="32" t="s">
        <v>440</v>
      </c>
      <c r="E66" s="32" t="s">
        <v>441</v>
      </c>
      <c r="F66" s="32" t="s">
        <v>149</v>
      </c>
      <c r="G66" s="32" t="s">
        <v>418</v>
      </c>
      <c r="H66" s="32" t="s">
        <v>161</v>
      </c>
      <c r="I66" s="32" t="s">
        <v>116</v>
      </c>
      <c r="J66" s="32"/>
      <c r="K66" s="32"/>
      <c r="L66" s="32"/>
      <c r="M66" s="32"/>
      <c r="N66" s="33">
        <v>92842.82</v>
      </c>
      <c r="O66" s="33">
        <v>28431.82</v>
      </c>
      <c r="P66" s="33">
        <v>0</v>
      </c>
      <c r="Q66" s="33">
        <v>0</v>
      </c>
      <c r="R66" s="33">
        <v>0</v>
      </c>
      <c r="S66" s="33">
        <v>64411</v>
      </c>
      <c r="T66" s="34">
        <v>42887</v>
      </c>
      <c r="U66" s="35">
        <v>42948</v>
      </c>
      <c r="V66" s="35">
        <v>43100</v>
      </c>
      <c r="W66" s="36">
        <v>43585</v>
      </c>
      <c r="X66" s="114">
        <v>0</v>
      </c>
      <c r="Y66" s="114">
        <v>0</v>
      </c>
      <c r="Z66" s="114">
        <v>42000</v>
      </c>
      <c r="AA66" s="114">
        <v>22411</v>
      </c>
      <c r="AB66" s="114">
        <v>0</v>
      </c>
      <c r="AC66" s="114"/>
      <c r="AD66" s="139"/>
      <c r="AE66" s="144"/>
      <c r="AF66" s="145">
        <v>24</v>
      </c>
      <c r="AG66" s="129" t="s">
        <v>245</v>
      </c>
      <c r="AH66" s="129"/>
      <c r="AI66" s="141"/>
      <c r="AJ66" s="144"/>
      <c r="AK66" s="145"/>
      <c r="AL66" s="129"/>
      <c r="AM66" s="129"/>
      <c r="AN66" s="129"/>
      <c r="AO66" s="129"/>
      <c r="AP66" s="129" t="s">
        <v>218</v>
      </c>
      <c r="AQ66" s="129" t="s">
        <v>753</v>
      </c>
      <c r="AR66" s="129">
        <v>1</v>
      </c>
      <c r="AS66" s="129" t="s">
        <v>217</v>
      </c>
      <c r="AT66" s="129" t="s">
        <v>751</v>
      </c>
      <c r="AU66" s="118">
        <v>60</v>
      </c>
      <c r="AV66" s="129"/>
      <c r="AW66" s="129"/>
      <c r="AX66" s="118"/>
      <c r="AY66" s="129"/>
      <c r="AZ66" s="129"/>
      <c r="BA66" s="129"/>
      <c r="BB66" s="129"/>
      <c r="BC66" s="129"/>
      <c r="BD66" s="129"/>
      <c r="BE66" s="129"/>
      <c r="BF66" s="129"/>
      <c r="BG66" s="141"/>
      <c r="BH66" s="57" t="s">
        <v>874</v>
      </c>
      <c r="BI66" s="364" t="s">
        <v>942</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customHeight="1" x14ac:dyDescent="0.25">
      <c r="A67" s="20" t="s">
        <v>94</v>
      </c>
      <c r="B67" s="21" t="s">
        <v>84</v>
      </c>
      <c r="C67" s="21"/>
      <c r="D67" s="22" t="s">
        <v>442</v>
      </c>
      <c r="E67" s="23"/>
      <c r="F67" s="23"/>
      <c r="G67" s="23"/>
      <c r="H67" s="23"/>
      <c r="I67" s="23"/>
      <c r="J67" s="23"/>
      <c r="K67" s="23"/>
      <c r="L67" s="23"/>
      <c r="M67" s="23"/>
      <c r="N67" s="23"/>
      <c r="O67" s="23"/>
      <c r="P67" s="23"/>
      <c r="Q67" s="23"/>
      <c r="R67" s="23"/>
      <c r="S67" s="24"/>
      <c r="T67" s="25"/>
      <c r="U67" s="38"/>
      <c r="V67" s="38"/>
      <c r="W67" s="28" t="s">
        <v>276</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customHeight="1" x14ac:dyDescent="0.25">
      <c r="A68" s="53" t="s">
        <v>142</v>
      </c>
      <c r="B68" s="53" t="s">
        <v>443</v>
      </c>
      <c r="C68" s="53" t="s">
        <v>444</v>
      </c>
      <c r="D68" s="77" t="s">
        <v>445</v>
      </c>
      <c r="E68" s="31" t="s">
        <v>267</v>
      </c>
      <c r="F68" s="32" t="s">
        <v>149</v>
      </c>
      <c r="G68" s="32" t="s">
        <v>418</v>
      </c>
      <c r="H68" s="32" t="s">
        <v>150</v>
      </c>
      <c r="I68" s="32" t="s">
        <v>116</v>
      </c>
      <c r="J68" s="32"/>
      <c r="K68" s="32"/>
      <c r="L68" s="32"/>
      <c r="M68" s="32"/>
      <c r="N68" s="33" t="s">
        <v>1128</v>
      </c>
      <c r="O68" s="33" t="s">
        <v>1129</v>
      </c>
      <c r="P68" s="33" t="s">
        <v>1130</v>
      </c>
      <c r="Q68" s="33"/>
      <c r="R68" s="33"/>
      <c r="S68" s="33" t="s">
        <v>1127</v>
      </c>
      <c r="T68" s="34">
        <v>43009</v>
      </c>
      <c r="U68" s="35">
        <v>43070</v>
      </c>
      <c r="V68" s="35">
        <v>43190</v>
      </c>
      <c r="W68" s="36">
        <v>43799</v>
      </c>
      <c r="X68" s="114">
        <v>0</v>
      </c>
      <c r="Y68" s="114">
        <v>0</v>
      </c>
      <c r="Z68" s="114">
        <v>135427</v>
      </c>
      <c r="AA68" s="114" t="e">
        <f>S68-Z68</f>
        <v>#VALUE!</v>
      </c>
      <c r="AB68" s="114">
        <v>0</v>
      </c>
      <c r="AC68" s="114"/>
      <c r="AD68" s="139"/>
      <c r="AE68" s="115"/>
      <c r="AF68" s="119">
        <v>23</v>
      </c>
      <c r="AG68" s="129" t="s">
        <v>754</v>
      </c>
      <c r="AH68" s="120"/>
      <c r="AI68" s="135"/>
      <c r="AJ68" s="136"/>
      <c r="AK68" s="119"/>
      <c r="AL68" s="120"/>
      <c r="AM68" s="120"/>
      <c r="AN68" s="120"/>
      <c r="AO68" s="120"/>
      <c r="AP68" s="120" t="s">
        <v>217</v>
      </c>
      <c r="AQ68" s="162" t="s">
        <v>751</v>
      </c>
      <c r="AR68" s="120">
        <v>261</v>
      </c>
      <c r="AS68" s="120" t="s">
        <v>207</v>
      </c>
      <c r="AT68" s="140" t="s">
        <v>208</v>
      </c>
      <c r="AU68" s="120">
        <v>100</v>
      </c>
      <c r="AV68" s="120" t="s">
        <v>209</v>
      </c>
      <c r="AW68" s="129" t="s">
        <v>210</v>
      </c>
      <c r="AX68" s="120">
        <v>1</v>
      </c>
      <c r="AY68" s="115"/>
      <c r="AZ68" s="115"/>
      <c r="BA68" s="115"/>
      <c r="BB68" s="115"/>
      <c r="BC68" s="115"/>
      <c r="BD68" s="115"/>
      <c r="BE68" s="115"/>
      <c r="BF68" s="115"/>
      <c r="BG68" s="366"/>
      <c r="BH68" s="57" t="s">
        <v>868</v>
      </c>
      <c r="BI68" s="364" t="s">
        <v>942</v>
      </c>
      <c r="BJ68" s="122"/>
      <c r="BK68" s="122"/>
      <c r="BL68" s="122"/>
      <c r="BM68" s="122"/>
      <c r="BN68" s="122"/>
    </row>
    <row r="69" spans="1:150" ht="41.25" customHeight="1" x14ac:dyDescent="0.25">
      <c r="A69" s="53" t="s">
        <v>143</v>
      </c>
      <c r="B69" s="53" t="s">
        <v>446</v>
      </c>
      <c r="C69" s="53" t="s">
        <v>447</v>
      </c>
      <c r="D69" s="77" t="s">
        <v>448</v>
      </c>
      <c r="E69" s="31" t="s">
        <v>298</v>
      </c>
      <c r="F69" s="32" t="s">
        <v>149</v>
      </c>
      <c r="G69" s="32" t="s">
        <v>400</v>
      </c>
      <c r="H69" s="32" t="s">
        <v>150</v>
      </c>
      <c r="I69" s="32" t="s">
        <v>116</v>
      </c>
      <c r="J69" s="32"/>
      <c r="K69" s="32"/>
      <c r="L69" s="32"/>
      <c r="M69" s="32"/>
      <c r="N69" s="33">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754</v>
      </c>
      <c r="AH69" s="120"/>
      <c r="AI69" s="135"/>
      <c r="AJ69" s="136"/>
      <c r="AK69" s="119"/>
      <c r="AL69" s="120"/>
      <c r="AM69" s="120"/>
      <c r="AN69" s="120"/>
      <c r="AO69" s="120"/>
      <c r="AP69" s="120" t="s">
        <v>217</v>
      </c>
      <c r="AQ69" s="162" t="s">
        <v>751</v>
      </c>
      <c r="AR69" s="120">
        <v>34</v>
      </c>
      <c r="AS69" s="120" t="s">
        <v>209</v>
      </c>
      <c r="AT69" s="129" t="s">
        <v>210</v>
      </c>
      <c r="AU69" s="120">
        <v>1</v>
      </c>
      <c r="AV69" s="118" t="s">
        <v>211</v>
      </c>
      <c r="AW69" s="118" t="s">
        <v>212</v>
      </c>
      <c r="AX69" s="118">
        <v>2</v>
      </c>
      <c r="AY69" s="118"/>
      <c r="AZ69" s="118"/>
      <c r="BA69" s="118"/>
      <c r="BB69" s="118"/>
      <c r="BC69" s="118"/>
      <c r="BD69" s="118"/>
      <c r="BE69" s="118"/>
      <c r="BF69" s="118"/>
      <c r="BG69" s="367"/>
      <c r="BH69" s="57" t="s">
        <v>869</v>
      </c>
      <c r="BI69" s="364" t="s">
        <v>942</v>
      </c>
      <c r="BJ69" s="122"/>
      <c r="BK69" s="122"/>
      <c r="BL69" s="122"/>
      <c r="BM69" s="122"/>
      <c r="BN69" s="122"/>
    </row>
    <row r="70" spans="1:150" ht="44.25" customHeight="1" x14ac:dyDescent="0.25">
      <c r="A70" s="53" t="s">
        <v>449</v>
      </c>
      <c r="B70" s="53" t="s">
        <v>450</v>
      </c>
      <c r="C70" s="53" t="s">
        <v>451</v>
      </c>
      <c r="D70" s="77" t="s">
        <v>452</v>
      </c>
      <c r="E70" s="31" t="s">
        <v>273</v>
      </c>
      <c r="F70" s="32" t="s">
        <v>149</v>
      </c>
      <c r="G70" s="32" t="s">
        <v>291</v>
      </c>
      <c r="H70" s="32" t="s">
        <v>150</v>
      </c>
      <c r="I70" s="32" t="s">
        <v>116</v>
      </c>
      <c r="J70" s="32"/>
      <c r="K70" s="32"/>
      <c r="L70" s="32"/>
      <c r="M70" s="32"/>
      <c r="N70" s="33">
        <v>312531.76470588235</v>
      </c>
      <c r="O70" s="33">
        <v>23439.882352941175</v>
      </c>
      <c r="P70" s="33">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754</v>
      </c>
      <c r="AH70" s="120"/>
      <c r="AI70" s="135"/>
      <c r="AJ70" s="136"/>
      <c r="AK70" s="119"/>
      <c r="AL70" s="120"/>
      <c r="AM70" s="120"/>
      <c r="AN70" s="120"/>
      <c r="AO70" s="120"/>
      <c r="AP70" s="120" t="s">
        <v>217</v>
      </c>
      <c r="AQ70" s="162" t="s">
        <v>751</v>
      </c>
      <c r="AR70" s="120">
        <v>245</v>
      </c>
      <c r="AS70" s="120" t="s">
        <v>209</v>
      </c>
      <c r="AT70" s="129" t="s">
        <v>210</v>
      </c>
      <c r="AU70" s="120">
        <v>1</v>
      </c>
      <c r="AV70" s="118" t="s">
        <v>211</v>
      </c>
      <c r="AW70" s="118" t="s">
        <v>212</v>
      </c>
      <c r="AX70" s="118">
        <v>6</v>
      </c>
      <c r="AY70" s="118"/>
      <c r="AZ70" s="118"/>
      <c r="BA70" s="118"/>
      <c r="BB70" s="118"/>
      <c r="BC70" s="118"/>
      <c r="BD70" s="118"/>
      <c r="BE70" s="118"/>
      <c r="BF70" s="118"/>
      <c r="BG70" s="367"/>
      <c r="BH70" s="57" t="s">
        <v>867</v>
      </c>
      <c r="BI70" s="364" t="s">
        <v>942</v>
      </c>
      <c r="BJ70" s="122"/>
      <c r="BK70" s="122"/>
      <c r="BL70" s="122"/>
      <c r="BM70" s="122"/>
      <c r="BN70" s="122"/>
    </row>
    <row r="71" spans="1:150" s="165" customFormat="1" ht="24.75" hidden="1" customHeight="1" thickBot="1" x14ac:dyDescent="0.3">
      <c r="A71" s="78" t="s">
        <v>453</v>
      </c>
      <c r="B71" s="79" t="s">
        <v>84</v>
      </c>
      <c r="C71" s="79"/>
      <c r="D71" s="79" t="s">
        <v>454</v>
      </c>
      <c r="E71" s="80"/>
      <c r="F71" s="80"/>
      <c r="G71" s="80"/>
      <c r="H71" s="80"/>
      <c r="I71" s="80"/>
      <c r="J71" s="80"/>
      <c r="K71" s="80"/>
      <c r="L71" s="80"/>
      <c r="M71" s="80"/>
      <c r="N71" s="80"/>
      <c r="O71" s="80"/>
      <c r="P71" s="80"/>
      <c r="Q71" s="80"/>
      <c r="R71" s="80"/>
      <c r="S71" s="80"/>
      <c r="T71" s="81"/>
      <c r="U71" s="82"/>
      <c r="V71" s="82"/>
      <c r="W71" s="83" t="s">
        <v>276</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276</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95</v>
      </c>
      <c r="B72" s="21" t="s">
        <v>84</v>
      </c>
      <c r="C72" s="21"/>
      <c r="D72" s="22" t="s">
        <v>455</v>
      </c>
      <c r="E72" s="23"/>
      <c r="F72" s="23"/>
      <c r="G72" s="23"/>
      <c r="H72" s="23"/>
      <c r="I72" s="23"/>
      <c r="J72" s="23"/>
      <c r="K72" s="23"/>
      <c r="L72" s="23"/>
      <c r="M72" s="23"/>
      <c r="N72" s="23"/>
      <c r="O72" s="23"/>
      <c r="P72" s="23"/>
      <c r="Q72" s="23"/>
      <c r="R72" s="23"/>
      <c r="S72" s="24"/>
      <c r="T72" s="25"/>
      <c r="U72" s="38"/>
      <c r="V72" s="38"/>
      <c r="W72" s="28" t="s">
        <v>276</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276</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145</v>
      </c>
      <c r="B73" s="29" t="s">
        <v>456</v>
      </c>
      <c r="C73" s="29" t="s">
        <v>457</v>
      </c>
      <c r="D73" s="30" t="s">
        <v>458</v>
      </c>
      <c r="E73" s="31" t="s">
        <v>281</v>
      </c>
      <c r="F73" s="32" t="s">
        <v>163</v>
      </c>
      <c r="G73" s="32" t="s">
        <v>459</v>
      </c>
      <c r="H73" s="84" t="s">
        <v>164</v>
      </c>
      <c r="I73" s="32" t="s">
        <v>116</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257</v>
      </c>
      <c r="AH73" s="120"/>
      <c r="AI73" s="135"/>
      <c r="AJ73" s="136"/>
      <c r="AK73" s="119"/>
      <c r="AL73" s="120"/>
      <c r="AM73" s="120"/>
      <c r="AN73" s="120"/>
      <c r="AO73" s="120"/>
      <c r="AP73" s="120" t="s">
        <v>220</v>
      </c>
      <c r="AQ73" s="129" t="s">
        <v>755</v>
      </c>
      <c r="AR73" s="117">
        <v>431</v>
      </c>
      <c r="AS73" s="129"/>
      <c r="AT73" s="129"/>
      <c r="AU73" s="120"/>
      <c r="AV73" s="120"/>
      <c r="AW73" s="129"/>
      <c r="AX73" s="120"/>
      <c r="AY73" s="120"/>
      <c r="AZ73" s="120"/>
      <c r="BA73" s="120"/>
      <c r="BB73" s="120"/>
      <c r="BC73" s="120"/>
      <c r="BD73" s="120"/>
      <c r="BE73" s="120"/>
      <c r="BF73" s="120"/>
      <c r="BG73" s="135"/>
      <c r="BH73" s="57" t="s">
        <v>862</v>
      </c>
      <c r="BI73" s="364" t="s">
        <v>942</v>
      </c>
    </row>
    <row r="74" spans="1:150" ht="25.5" hidden="1" customHeight="1" x14ac:dyDescent="0.25">
      <c r="A74" s="29" t="s">
        <v>460</v>
      </c>
      <c r="B74" s="29" t="s">
        <v>461</v>
      </c>
      <c r="C74" s="29" t="s">
        <v>462</v>
      </c>
      <c r="D74" s="30" t="s">
        <v>463</v>
      </c>
      <c r="E74" s="31" t="s">
        <v>464</v>
      </c>
      <c r="F74" s="32" t="s">
        <v>163</v>
      </c>
      <c r="G74" s="32" t="s">
        <v>400</v>
      </c>
      <c r="H74" s="84" t="s">
        <v>164</v>
      </c>
      <c r="I74" s="32" t="s">
        <v>116</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257</v>
      </c>
      <c r="AH74" s="120"/>
      <c r="AI74" s="135"/>
      <c r="AJ74" s="136"/>
      <c r="AK74" s="119"/>
      <c r="AL74" s="120"/>
      <c r="AM74" s="120"/>
      <c r="AN74" s="120"/>
      <c r="AP74" s="120" t="s">
        <v>220</v>
      </c>
      <c r="AQ74" s="129" t="s">
        <v>755</v>
      </c>
      <c r="AR74" s="129">
        <v>1177</v>
      </c>
      <c r="AS74" s="129" t="s">
        <v>222</v>
      </c>
      <c r="AT74" s="129" t="s">
        <v>223</v>
      </c>
      <c r="AU74" s="129">
        <v>1</v>
      </c>
      <c r="AV74" s="120"/>
      <c r="AW74" s="129"/>
      <c r="AX74" s="120"/>
      <c r="AY74" s="120"/>
      <c r="AZ74" s="120"/>
      <c r="BA74" s="120"/>
      <c r="BB74" s="120"/>
      <c r="BC74" s="120"/>
      <c r="BD74" s="120"/>
      <c r="BE74" s="120"/>
      <c r="BF74" s="120"/>
      <c r="BG74" s="135"/>
      <c r="BH74" s="57" t="s">
        <v>860</v>
      </c>
      <c r="BI74" s="364" t="s">
        <v>942</v>
      </c>
    </row>
    <row r="75" spans="1:150" ht="25.5" hidden="1" customHeight="1" x14ac:dyDescent="0.25">
      <c r="A75" s="29" t="s">
        <v>465</v>
      </c>
      <c r="B75" s="29" t="s">
        <v>466</v>
      </c>
      <c r="C75" s="29" t="s">
        <v>467</v>
      </c>
      <c r="D75" s="30" t="s">
        <v>468</v>
      </c>
      <c r="E75" s="31" t="s">
        <v>469</v>
      </c>
      <c r="F75" s="32" t="s">
        <v>163</v>
      </c>
      <c r="G75" s="32" t="s">
        <v>470</v>
      </c>
      <c r="H75" s="84" t="s">
        <v>164</v>
      </c>
      <c r="I75" s="32" t="s">
        <v>116</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257</v>
      </c>
      <c r="AH75" s="120"/>
      <c r="AI75" s="135"/>
      <c r="AJ75" s="136"/>
      <c r="AK75" s="119"/>
      <c r="AL75" s="120"/>
      <c r="AM75" s="120"/>
      <c r="AN75" s="120"/>
      <c r="AO75" s="120"/>
      <c r="AP75" s="120" t="s">
        <v>220</v>
      </c>
      <c r="AQ75" s="129" t="s">
        <v>221</v>
      </c>
      <c r="AR75" s="120">
        <v>1615</v>
      </c>
      <c r="AS75" s="120"/>
      <c r="AT75" s="129"/>
      <c r="AU75" s="120"/>
      <c r="AV75" s="120"/>
      <c r="AW75" s="129"/>
      <c r="AX75" s="120"/>
      <c r="AY75" s="120"/>
      <c r="AZ75" s="120"/>
      <c r="BA75" s="120"/>
      <c r="BB75" s="120"/>
      <c r="BC75" s="120"/>
      <c r="BD75" s="120"/>
      <c r="BE75" s="120"/>
      <c r="BF75" s="120"/>
      <c r="BG75" s="135"/>
      <c r="BH75" s="57" t="s">
        <v>859</v>
      </c>
      <c r="BI75" s="364" t="s">
        <v>942</v>
      </c>
    </row>
    <row r="76" spans="1:150" ht="25.5" hidden="1" customHeight="1" x14ac:dyDescent="0.25">
      <c r="A76" s="29" t="s">
        <v>471</v>
      </c>
      <c r="B76" s="29" t="s">
        <v>472</v>
      </c>
      <c r="C76" s="29" t="s">
        <v>473</v>
      </c>
      <c r="D76" s="30" t="s">
        <v>474</v>
      </c>
      <c r="E76" s="31" t="s">
        <v>475</v>
      </c>
      <c r="F76" s="32" t="s">
        <v>163</v>
      </c>
      <c r="G76" s="32" t="s">
        <v>476</v>
      </c>
      <c r="H76" s="84" t="s">
        <v>164</v>
      </c>
      <c r="I76" s="32" t="s">
        <v>116</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257</v>
      </c>
      <c r="AI76" s="135"/>
      <c r="AJ76" s="136"/>
      <c r="AK76" s="119"/>
      <c r="AL76" s="120"/>
      <c r="AM76" s="120"/>
      <c r="AN76" s="120"/>
      <c r="AO76" s="120"/>
      <c r="AP76" s="129" t="s">
        <v>220</v>
      </c>
      <c r="AQ76" s="129" t="s">
        <v>756</v>
      </c>
      <c r="AR76" s="120">
        <v>1024</v>
      </c>
      <c r="AS76" s="136"/>
      <c r="AT76" s="129"/>
      <c r="AU76" s="120"/>
      <c r="AV76" s="120"/>
      <c r="AW76" s="129"/>
      <c r="AX76" s="120"/>
      <c r="AY76" s="120"/>
      <c r="AZ76" s="120"/>
      <c r="BA76" s="120"/>
      <c r="BB76" s="120"/>
      <c r="BC76" s="120"/>
      <c r="BD76" s="120"/>
      <c r="BE76" s="120"/>
      <c r="BF76" s="120"/>
      <c r="BG76" s="135"/>
      <c r="BH76" s="57" t="s">
        <v>861</v>
      </c>
      <c r="BI76" s="364" t="s">
        <v>942</v>
      </c>
    </row>
    <row r="77" spans="1:150" s="113" customFormat="1" ht="25.5" hidden="1" customHeight="1" x14ac:dyDescent="0.25">
      <c r="A77" s="20" t="s">
        <v>96</v>
      </c>
      <c r="B77" s="21" t="s">
        <v>84</v>
      </c>
      <c r="C77" s="21"/>
      <c r="D77" s="22" t="s">
        <v>477</v>
      </c>
      <c r="E77" s="23"/>
      <c r="F77" s="23"/>
      <c r="G77" s="23"/>
      <c r="H77" s="23"/>
      <c r="I77" s="23"/>
      <c r="J77" s="23"/>
      <c r="K77" s="23"/>
      <c r="L77" s="23"/>
      <c r="M77" s="23"/>
      <c r="N77" s="23"/>
      <c r="O77" s="23"/>
      <c r="P77" s="23"/>
      <c r="Q77" s="23"/>
      <c r="R77" s="23"/>
      <c r="S77" s="24"/>
      <c r="T77" s="25"/>
      <c r="U77" s="38"/>
      <c r="V77" s="38"/>
      <c r="W77" s="28" t="s">
        <v>276</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276</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478</v>
      </c>
      <c r="B78" s="29" t="s">
        <v>479</v>
      </c>
      <c r="C78" s="29" t="s">
        <v>480</v>
      </c>
      <c r="D78" s="30" t="s">
        <v>481</v>
      </c>
      <c r="E78" s="31" t="s">
        <v>482</v>
      </c>
      <c r="F78" s="32" t="s">
        <v>163</v>
      </c>
      <c r="G78" s="32" t="s">
        <v>400</v>
      </c>
      <c r="H78" s="84" t="s">
        <v>483</v>
      </c>
      <c r="I78" s="32" t="s">
        <v>116</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257</v>
      </c>
      <c r="AH78" s="136"/>
      <c r="AI78" s="120"/>
      <c r="AJ78" s="136"/>
      <c r="AK78" s="120"/>
      <c r="AL78" s="120"/>
      <c r="AM78" s="120"/>
      <c r="AN78" s="120"/>
      <c r="AO78" s="120"/>
      <c r="AP78" s="129" t="s">
        <v>237</v>
      </c>
      <c r="AQ78" s="129" t="s">
        <v>757</v>
      </c>
      <c r="AR78" s="120">
        <v>28</v>
      </c>
      <c r="AS78" s="136"/>
      <c r="AT78" s="129"/>
      <c r="AU78" s="120"/>
      <c r="AV78" s="120"/>
      <c r="AW78" s="129"/>
      <c r="AX78" s="120"/>
      <c r="AY78" s="120"/>
      <c r="AZ78" s="120"/>
      <c r="BA78" s="120"/>
      <c r="BB78" s="120"/>
      <c r="BC78" s="120"/>
      <c r="BD78" s="120"/>
      <c r="BE78" s="120"/>
      <c r="BF78" s="120"/>
      <c r="BG78" s="135"/>
      <c r="BH78" s="57" t="s">
        <v>865</v>
      </c>
      <c r="BI78" s="364" t="s">
        <v>942</v>
      </c>
    </row>
    <row r="79" spans="1:150" ht="25.5" hidden="1" customHeight="1" x14ac:dyDescent="0.25">
      <c r="A79" s="29" t="s">
        <v>484</v>
      </c>
      <c r="B79" s="29" t="s">
        <v>485</v>
      </c>
      <c r="C79" s="29" t="s">
        <v>486</v>
      </c>
      <c r="D79" s="30" t="s">
        <v>487</v>
      </c>
      <c r="E79" s="31" t="s">
        <v>281</v>
      </c>
      <c r="F79" s="32" t="s">
        <v>163</v>
      </c>
      <c r="G79" s="32" t="s">
        <v>488</v>
      </c>
      <c r="H79" s="84" t="s">
        <v>483</v>
      </c>
      <c r="I79" s="32" t="s">
        <v>116</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257</v>
      </c>
      <c r="AH79" s="136"/>
      <c r="AI79" s="120"/>
      <c r="AJ79" s="136"/>
      <c r="AK79" s="120"/>
      <c r="AL79" s="120"/>
      <c r="AM79" s="120"/>
      <c r="AN79" s="120"/>
      <c r="AO79" s="120"/>
      <c r="AP79" s="129" t="s">
        <v>237</v>
      </c>
      <c r="AQ79" s="129" t="s">
        <v>757</v>
      </c>
      <c r="AR79" s="120">
        <v>9</v>
      </c>
      <c r="AS79" s="136"/>
      <c r="AT79" s="129"/>
      <c r="AU79" s="120"/>
      <c r="AV79" s="120"/>
      <c r="AW79" s="129"/>
      <c r="AX79" s="120"/>
      <c r="AY79" s="120"/>
      <c r="AZ79" s="120"/>
      <c r="BA79" s="120"/>
      <c r="BB79" s="120"/>
      <c r="BC79" s="120"/>
      <c r="BD79" s="120"/>
      <c r="BE79" s="120"/>
      <c r="BF79" s="120"/>
      <c r="BG79" s="135"/>
      <c r="BH79" s="57" t="s">
        <v>864</v>
      </c>
      <c r="BI79" s="364" t="s">
        <v>942</v>
      </c>
    </row>
    <row r="80" spans="1:150" ht="25.5" hidden="1" customHeight="1" x14ac:dyDescent="0.25">
      <c r="A80" s="29" t="s">
        <v>489</v>
      </c>
      <c r="B80" s="29" t="s">
        <v>490</v>
      </c>
      <c r="C80" s="29" t="s">
        <v>491</v>
      </c>
      <c r="D80" s="30" t="s">
        <v>492</v>
      </c>
      <c r="E80" s="31" t="s">
        <v>493</v>
      </c>
      <c r="F80" s="32" t="s">
        <v>163</v>
      </c>
      <c r="G80" s="32" t="s">
        <v>494</v>
      </c>
      <c r="H80" s="84" t="s">
        <v>483</v>
      </c>
      <c r="I80" s="32" t="s">
        <v>116</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257</v>
      </c>
      <c r="AH80" s="136"/>
      <c r="AI80" s="120"/>
      <c r="AJ80" s="136"/>
      <c r="AK80" s="120"/>
      <c r="AL80" s="120"/>
      <c r="AM80" s="120"/>
      <c r="AN80" s="120"/>
      <c r="AO80" s="120"/>
      <c r="AP80" s="129" t="s">
        <v>237</v>
      </c>
      <c r="AQ80" s="129" t="s">
        <v>757</v>
      </c>
      <c r="AR80" s="120">
        <v>25</v>
      </c>
      <c r="AS80" s="136"/>
      <c r="AT80" s="129"/>
      <c r="AU80" s="120"/>
      <c r="AV80" s="120"/>
      <c r="AW80" s="129"/>
      <c r="AX80" s="120"/>
      <c r="AY80" s="120"/>
      <c r="AZ80" s="120"/>
      <c r="BA80" s="120"/>
      <c r="BB80" s="120"/>
      <c r="BC80" s="120"/>
      <c r="BD80" s="120"/>
      <c r="BE80" s="120"/>
      <c r="BF80" s="120"/>
      <c r="BG80" s="135"/>
      <c r="BH80" s="57" t="s">
        <v>863</v>
      </c>
      <c r="BI80" s="364" t="s">
        <v>942</v>
      </c>
    </row>
    <row r="81" spans="1:150" ht="25.5" hidden="1" customHeight="1" x14ac:dyDescent="0.25">
      <c r="A81" s="29" t="s">
        <v>495</v>
      </c>
      <c r="B81" s="29" t="s">
        <v>496</v>
      </c>
      <c r="C81" s="29" t="s">
        <v>497</v>
      </c>
      <c r="D81" s="30" t="s">
        <v>498</v>
      </c>
      <c r="E81" s="31" t="s">
        <v>499</v>
      </c>
      <c r="F81" s="32" t="s">
        <v>163</v>
      </c>
      <c r="G81" s="32" t="s">
        <v>362</v>
      </c>
      <c r="H81" s="84" t="s">
        <v>483</v>
      </c>
      <c r="I81" s="32" t="s">
        <v>116</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257</v>
      </c>
      <c r="AH81" s="136"/>
      <c r="AI81" s="120"/>
      <c r="AJ81" s="136"/>
      <c r="AK81" s="120"/>
      <c r="AL81" s="120"/>
      <c r="AM81" s="120"/>
      <c r="AN81" s="120"/>
      <c r="AO81" s="120"/>
      <c r="AP81" s="129" t="s">
        <v>237</v>
      </c>
      <c r="AQ81" s="129" t="s">
        <v>757</v>
      </c>
      <c r="AR81" s="120">
        <v>38</v>
      </c>
      <c r="AS81" s="136"/>
      <c r="AT81" s="129"/>
      <c r="AU81" s="120"/>
      <c r="AV81" s="120"/>
      <c r="AW81" s="129"/>
      <c r="AX81" s="120"/>
      <c r="AY81" s="120"/>
      <c r="AZ81" s="120"/>
      <c r="BA81" s="120"/>
      <c r="BB81" s="120"/>
      <c r="BC81" s="120"/>
      <c r="BD81" s="120"/>
      <c r="BE81" s="120"/>
      <c r="BF81" s="120"/>
      <c r="BG81" s="135"/>
      <c r="BH81" s="57" t="s">
        <v>866</v>
      </c>
      <c r="BI81" s="364" t="s">
        <v>942</v>
      </c>
    </row>
    <row r="82" spans="1:150" s="113" customFormat="1" ht="25.5" hidden="1" customHeight="1" x14ac:dyDescent="0.25">
      <c r="A82" s="20" t="s">
        <v>97</v>
      </c>
      <c r="B82" s="20"/>
      <c r="C82" s="20"/>
      <c r="D82" s="85" t="s">
        <v>500</v>
      </c>
      <c r="E82" s="86"/>
      <c r="F82" s="86"/>
      <c r="G82" s="86"/>
      <c r="H82" s="86"/>
      <c r="I82" s="86"/>
      <c r="J82" s="86"/>
      <c r="K82" s="86"/>
      <c r="L82" s="86"/>
      <c r="M82" s="86"/>
      <c r="N82" s="86"/>
      <c r="O82" s="86"/>
      <c r="P82" s="86"/>
      <c r="Q82" s="86"/>
      <c r="R82" s="86"/>
      <c r="S82" s="86"/>
      <c r="T82" s="25"/>
      <c r="U82" s="38"/>
      <c r="V82" s="38"/>
      <c r="W82" s="28" t="s">
        <v>276</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276</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150" s="101" customFormat="1" ht="25.5" hidden="1"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942</v>
      </c>
    </row>
    <row r="85" spans="1:150" s="101" customFormat="1" ht="25.5" hidden="1"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150" s="101" customFormat="1" ht="25.5" hidden="1"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942</v>
      </c>
    </row>
    <row r="87" spans="1:150" s="101" customFormat="1" ht="25.5" hidden="1"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942</v>
      </c>
    </row>
    <row r="88" spans="1:150" s="101" customFormat="1" ht="25.5" hidden="1"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942</v>
      </c>
    </row>
    <row r="89" spans="1:150" s="101" customFormat="1" ht="25.5" hidden="1"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942</v>
      </c>
    </row>
    <row r="90" spans="1:150" s="101" customFormat="1" ht="25.5" hidden="1"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942</v>
      </c>
    </row>
    <row r="91" spans="1:150" s="101" customFormat="1" ht="25.5" hidden="1"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942</v>
      </c>
    </row>
    <row r="92" spans="1:150" s="101" customFormat="1" ht="25.5" hidden="1"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942</v>
      </c>
    </row>
    <row r="93" spans="1:150" s="101" customFormat="1" ht="25.5" hidden="1"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942</v>
      </c>
    </row>
    <row r="94" spans="1:150" s="101" customFormat="1" ht="25.5" hidden="1"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942</v>
      </c>
    </row>
    <row r="95" spans="1:150" s="101" customFormat="1" ht="25.5" hidden="1"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942</v>
      </c>
    </row>
    <row r="96" spans="1:150" s="101" customFormat="1" ht="25.5" hidden="1"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150" s="101" customFormat="1" ht="25.5" hidden="1"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942</v>
      </c>
    </row>
    <row r="98" spans="1:150" s="101" customFormat="1" ht="25.5" hidden="1"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150" s="101" customFormat="1" ht="25.5" hidden="1"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942</v>
      </c>
    </row>
    <row r="100" spans="1:150" s="165" customFormat="1" ht="24.75" hidden="1" customHeight="1" thickBot="1" x14ac:dyDescent="0.3">
      <c r="A100" s="78" t="s">
        <v>584</v>
      </c>
      <c r="B100" s="79"/>
      <c r="C100" s="79"/>
      <c r="D100" s="79" t="s">
        <v>585</v>
      </c>
      <c r="E100" s="80"/>
      <c r="F100" s="80"/>
      <c r="G100" s="80"/>
      <c r="H100" s="80"/>
      <c r="I100" s="80"/>
      <c r="J100" s="80"/>
      <c r="K100" s="80"/>
      <c r="L100" s="80"/>
      <c r="M100" s="80"/>
      <c r="N100" s="80"/>
      <c r="O100" s="80"/>
      <c r="P100" s="80"/>
      <c r="Q100" s="80"/>
      <c r="R100" s="80"/>
      <c r="S100" s="94"/>
      <c r="T100" s="81"/>
      <c r="U100" s="82"/>
      <c r="V100" s="82"/>
      <c r="W100" s="83" t="s">
        <v>276</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276</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customHeight="1" x14ac:dyDescent="0.25">
      <c r="A101" s="20" t="s">
        <v>98</v>
      </c>
      <c r="B101" s="21"/>
      <c r="C101" s="21"/>
      <c r="D101" s="37" t="s">
        <v>586</v>
      </c>
      <c r="E101" s="23"/>
      <c r="F101" s="23"/>
      <c r="G101" s="23"/>
      <c r="H101" s="23"/>
      <c r="I101" s="23"/>
      <c r="J101" s="23"/>
      <c r="K101" s="23"/>
      <c r="L101" s="23"/>
      <c r="M101" s="23"/>
      <c r="N101" s="23"/>
      <c r="O101" s="23"/>
      <c r="P101" s="23"/>
      <c r="Q101" s="23"/>
      <c r="R101" s="23"/>
      <c r="S101" s="24"/>
      <c r="T101" s="25"/>
      <c r="U101" s="38"/>
      <c r="V101" s="38"/>
      <c r="W101" s="28" t="s">
        <v>276</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276</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customHeight="1" x14ac:dyDescent="0.25">
      <c r="A102" s="29" t="s">
        <v>148</v>
      </c>
      <c r="B102" s="29" t="s">
        <v>587</v>
      </c>
      <c r="C102" s="29" t="s">
        <v>588</v>
      </c>
      <c r="D102" s="30" t="s">
        <v>589</v>
      </c>
      <c r="E102" s="31" t="s">
        <v>267</v>
      </c>
      <c r="F102" s="32" t="s">
        <v>155</v>
      </c>
      <c r="G102" s="32" t="s">
        <v>590</v>
      </c>
      <c r="H102" s="32" t="s">
        <v>591</v>
      </c>
      <c r="I102" s="32" t="s">
        <v>116</v>
      </c>
      <c r="J102" s="32"/>
      <c r="K102" s="32"/>
      <c r="L102" s="32"/>
      <c r="M102" s="32"/>
      <c r="N102" s="33" t="s">
        <v>1141</v>
      </c>
      <c r="O102" s="33" t="s">
        <v>1142</v>
      </c>
      <c r="P102" s="33"/>
      <c r="Q102" s="33"/>
      <c r="R102" s="33"/>
      <c r="S102" s="33" t="s">
        <v>1143</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248</v>
      </c>
      <c r="AH102" s="120"/>
      <c r="AI102" s="135"/>
      <c r="AJ102" s="136"/>
      <c r="AK102" s="119"/>
      <c r="AL102" s="120"/>
      <c r="AM102" s="120"/>
      <c r="AN102" s="120"/>
      <c r="AO102" s="120"/>
      <c r="AP102" s="120" t="s">
        <v>213</v>
      </c>
      <c r="AQ102" s="129" t="s">
        <v>761</v>
      </c>
      <c r="AR102" s="120">
        <v>1</v>
      </c>
      <c r="AS102" s="120" t="s">
        <v>214</v>
      </c>
      <c r="AT102" s="129" t="s">
        <v>762</v>
      </c>
      <c r="AU102" s="120">
        <v>12</v>
      </c>
      <c r="AV102" s="120" t="s">
        <v>215</v>
      </c>
      <c r="AW102" s="144" t="s">
        <v>763</v>
      </c>
      <c r="AX102" s="120">
        <v>11</v>
      </c>
      <c r="AY102" s="120"/>
      <c r="AZ102" s="120"/>
      <c r="BA102" s="120"/>
      <c r="BB102" s="120"/>
      <c r="BC102" s="120"/>
      <c r="BD102" s="120"/>
      <c r="BE102" s="120"/>
      <c r="BF102" s="120"/>
      <c r="BG102" s="135"/>
      <c r="BH102" s="57" t="s">
        <v>834</v>
      </c>
      <c r="BI102" s="364" t="s">
        <v>940</v>
      </c>
      <c r="BJ102" s="122"/>
      <c r="BK102" s="122"/>
      <c r="BL102" s="122"/>
      <c r="BM102" s="122"/>
      <c r="BN102" s="122"/>
    </row>
    <row r="103" spans="1:150" ht="25.5" customHeight="1" x14ac:dyDescent="0.25">
      <c r="A103" s="29" t="s">
        <v>151</v>
      </c>
      <c r="B103" s="29" t="s">
        <v>592</v>
      </c>
      <c r="C103" s="29" t="s">
        <v>593</v>
      </c>
      <c r="D103" s="30" t="s">
        <v>594</v>
      </c>
      <c r="E103" s="31" t="s">
        <v>281</v>
      </c>
      <c r="F103" s="32" t="s">
        <v>155</v>
      </c>
      <c r="G103" s="32" t="s">
        <v>322</v>
      </c>
      <c r="H103" s="32" t="s">
        <v>591</v>
      </c>
      <c r="I103" s="32" t="s">
        <v>116</v>
      </c>
      <c r="J103" s="32"/>
      <c r="K103" s="32"/>
      <c r="L103" s="32"/>
      <c r="M103" s="32"/>
      <c r="N103" s="33" t="s">
        <v>1138</v>
      </c>
      <c r="O103" s="33" t="s">
        <v>1139</v>
      </c>
      <c r="P103" s="33"/>
      <c r="Q103" s="33"/>
      <c r="R103" s="33"/>
      <c r="S103" s="33" t="s">
        <v>1140</v>
      </c>
      <c r="T103" s="34">
        <v>42644</v>
      </c>
      <c r="U103" s="35">
        <v>42699</v>
      </c>
      <c r="V103" s="35">
        <v>42794</v>
      </c>
      <c r="W103" s="36">
        <v>43220</v>
      </c>
      <c r="X103" s="114">
        <v>0</v>
      </c>
      <c r="Y103" s="114">
        <v>55462</v>
      </c>
      <c r="Z103" s="114">
        <v>0</v>
      </c>
      <c r="AA103" s="114">
        <v>0</v>
      </c>
      <c r="AB103" s="114">
        <v>0</v>
      </c>
      <c r="AC103" s="114"/>
      <c r="AD103" s="139"/>
      <c r="AE103" s="115"/>
      <c r="AF103" s="119">
        <v>27</v>
      </c>
      <c r="AG103" s="129" t="s">
        <v>248</v>
      </c>
      <c r="AH103" s="120"/>
      <c r="AI103" s="135"/>
      <c r="AJ103" s="136"/>
      <c r="AK103" s="119"/>
      <c r="AL103" s="120"/>
      <c r="AM103" s="120"/>
      <c r="AN103" s="120"/>
      <c r="AO103" s="120"/>
      <c r="AP103" s="120" t="s">
        <v>213</v>
      </c>
      <c r="AQ103" s="129" t="s">
        <v>761</v>
      </c>
      <c r="AR103" s="120">
        <v>1</v>
      </c>
      <c r="AS103" s="120" t="s">
        <v>214</v>
      </c>
      <c r="AT103" s="129" t="s">
        <v>762</v>
      </c>
      <c r="AU103" s="120">
        <v>62</v>
      </c>
      <c r="AV103" s="120" t="s">
        <v>215</v>
      </c>
      <c r="AW103" s="144" t="s">
        <v>763</v>
      </c>
      <c r="AX103" s="120">
        <v>20</v>
      </c>
      <c r="AY103" s="120"/>
      <c r="AZ103" s="120"/>
      <c r="BA103" s="120"/>
      <c r="BB103" s="120"/>
      <c r="BC103" s="120"/>
      <c r="BD103" s="120"/>
      <c r="BE103" s="120"/>
      <c r="BF103" s="120"/>
      <c r="BG103" s="135"/>
      <c r="BH103" s="57" t="s">
        <v>832</v>
      </c>
      <c r="BI103" s="364" t="s">
        <v>940</v>
      </c>
    </row>
    <row r="104" spans="1:150" ht="25.5" customHeight="1" x14ac:dyDescent="0.25">
      <c r="A104" s="29" t="s">
        <v>152</v>
      </c>
      <c r="B104" s="29" t="s">
        <v>595</v>
      </c>
      <c r="C104" s="29" t="s">
        <v>596</v>
      </c>
      <c r="D104" s="30" t="s">
        <v>597</v>
      </c>
      <c r="E104" s="31" t="s">
        <v>298</v>
      </c>
      <c r="F104" s="32" t="s">
        <v>155</v>
      </c>
      <c r="G104" s="32" t="s">
        <v>400</v>
      </c>
      <c r="H104" s="32" t="s">
        <v>591</v>
      </c>
      <c r="I104" s="32" t="s">
        <v>116</v>
      </c>
      <c r="J104" s="32"/>
      <c r="K104" s="32"/>
      <c r="L104" s="32"/>
      <c r="M104" s="32"/>
      <c r="N104" s="33" t="s">
        <v>1137</v>
      </c>
      <c r="O104" s="33" t="s">
        <v>1136</v>
      </c>
      <c r="P104" s="33"/>
      <c r="Q104" s="33"/>
      <c r="R104" s="33"/>
      <c r="S104" s="33" t="s">
        <v>1135</v>
      </c>
      <c r="T104" s="34">
        <v>42644</v>
      </c>
      <c r="U104" s="35">
        <v>42705</v>
      </c>
      <c r="V104" s="35">
        <v>42825</v>
      </c>
      <c r="W104" s="36">
        <v>43585</v>
      </c>
      <c r="X104" s="114"/>
      <c r="Y104" s="114">
        <v>65214.184000000001</v>
      </c>
      <c r="Z104" s="114">
        <v>65214.184000000001</v>
      </c>
      <c r="AA104" s="114" t="e">
        <f>S104-Y104-Z104</f>
        <v>#VALUE!</v>
      </c>
      <c r="AB104" s="114"/>
      <c r="AC104" s="114"/>
      <c r="AD104" s="139"/>
      <c r="AE104" s="115"/>
      <c r="AF104" s="119">
        <v>27</v>
      </c>
      <c r="AG104" s="129" t="s">
        <v>248</v>
      </c>
      <c r="AH104" s="120"/>
      <c r="AI104" s="135"/>
      <c r="AJ104" s="136"/>
      <c r="AK104" s="119"/>
      <c r="AL104" s="120"/>
      <c r="AM104" s="120"/>
      <c r="AN104" s="120"/>
      <c r="AO104" s="120"/>
      <c r="AP104" s="120" t="s">
        <v>213</v>
      </c>
      <c r="AQ104" s="129" t="s">
        <v>761</v>
      </c>
      <c r="AR104" s="120">
        <v>1</v>
      </c>
      <c r="AS104" s="120" t="s">
        <v>214</v>
      </c>
      <c r="AT104" s="129" t="s">
        <v>762</v>
      </c>
      <c r="AU104" s="120">
        <v>35</v>
      </c>
      <c r="AV104" s="120" t="s">
        <v>215</v>
      </c>
      <c r="AW104" s="144" t="s">
        <v>763</v>
      </c>
      <c r="AX104" s="120">
        <v>23</v>
      </c>
      <c r="AY104" s="120"/>
      <c r="AZ104" s="120"/>
      <c r="BA104" s="120"/>
      <c r="BB104" s="120"/>
      <c r="BC104" s="120"/>
      <c r="BD104" s="120"/>
      <c r="BE104" s="120"/>
      <c r="BF104" s="120"/>
      <c r="BG104" s="135"/>
      <c r="BH104" s="57" t="s">
        <v>833</v>
      </c>
      <c r="BI104" s="364" t="s">
        <v>942</v>
      </c>
    </row>
    <row r="105" spans="1:150" ht="25.5" customHeight="1" x14ac:dyDescent="0.25">
      <c r="A105" s="29" t="s">
        <v>153</v>
      </c>
      <c r="B105" s="29" t="s">
        <v>598</v>
      </c>
      <c r="C105" s="29" t="s">
        <v>599</v>
      </c>
      <c r="D105" s="30" t="s">
        <v>600</v>
      </c>
      <c r="E105" s="31" t="s">
        <v>601</v>
      </c>
      <c r="F105" s="32" t="s">
        <v>155</v>
      </c>
      <c r="G105" s="32" t="s">
        <v>362</v>
      </c>
      <c r="H105" s="32" t="s">
        <v>591</v>
      </c>
      <c r="I105" s="32" t="s">
        <v>116</v>
      </c>
      <c r="J105" s="32"/>
      <c r="K105" s="32"/>
      <c r="L105" s="32"/>
      <c r="M105" s="32"/>
      <c r="N105" s="33" t="s">
        <v>1134</v>
      </c>
      <c r="O105" s="33" t="s">
        <v>1133</v>
      </c>
      <c r="P105" s="33"/>
      <c r="Q105" s="33"/>
      <c r="R105" s="33"/>
      <c r="S105" s="33" t="s">
        <v>1132</v>
      </c>
      <c r="T105" s="34">
        <v>42705</v>
      </c>
      <c r="U105" s="35">
        <v>42795</v>
      </c>
      <c r="V105" s="35">
        <v>42916</v>
      </c>
      <c r="W105" s="375" t="s">
        <v>1131</v>
      </c>
      <c r="X105" s="114">
        <v>0</v>
      </c>
      <c r="Y105" s="114">
        <v>75000</v>
      </c>
      <c r="Z105" s="114">
        <v>100000</v>
      </c>
      <c r="AA105" s="114" t="e">
        <f>S105-Y105-Z105</f>
        <v>#VALUE!</v>
      </c>
      <c r="AB105" s="114"/>
      <c r="AC105" s="114"/>
      <c r="AD105" s="139"/>
      <c r="AE105" s="115"/>
      <c r="AF105" s="119">
        <v>27</v>
      </c>
      <c r="AG105" s="129" t="s">
        <v>248</v>
      </c>
      <c r="AH105" s="120"/>
      <c r="AI105" s="135"/>
      <c r="AJ105" s="136"/>
      <c r="AK105" s="119"/>
      <c r="AL105" s="120"/>
      <c r="AM105" s="120"/>
      <c r="AN105" s="120"/>
      <c r="AO105" s="120"/>
      <c r="AP105" s="120" t="s">
        <v>213</v>
      </c>
      <c r="AQ105" s="129" t="s">
        <v>761</v>
      </c>
      <c r="AR105" s="120">
        <v>1</v>
      </c>
      <c r="AS105" s="120" t="s">
        <v>214</v>
      </c>
      <c r="AT105" s="129" t="s">
        <v>762</v>
      </c>
      <c r="AU105" s="120">
        <v>40</v>
      </c>
      <c r="AV105" s="120" t="s">
        <v>215</v>
      </c>
      <c r="AW105" s="144" t="s">
        <v>763</v>
      </c>
      <c r="AX105" s="120">
        <v>20</v>
      </c>
      <c r="AY105" s="120"/>
      <c r="AZ105" s="120"/>
      <c r="BA105" s="120"/>
      <c r="BB105" s="120"/>
      <c r="BC105" s="120"/>
      <c r="BD105" s="120"/>
      <c r="BE105" s="120"/>
      <c r="BF105" s="120"/>
      <c r="BG105" s="135"/>
      <c r="BH105" s="57" t="s">
        <v>835</v>
      </c>
      <c r="BI105" s="364" t="s">
        <v>942</v>
      </c>
    </row>
    <row r="106" spans="1:150" s="113" customFormat="1" ht="25.5" hidden="1" customHeight="1" x14ac:dyDescent="0.25">
      <c r="A106" s="20" t="s">
        <v>99</v>
      </c>
      <c r="B106" s="21" t="s">
        <v>84</v>
      </c>
      <c r="C106" s="21"/>
      <c r="D106" s="37" t="s">
        <v>159</v>
      </c>
      <c r="E106" s="23"/>
      <c r="F106" s="23"/>
      <c r="G106" s="23"/>
      <c r="H106" s="23"/>
      <c r="I106" s="23"/>
      <c r="J106" s="23"/>
      <c r="K106" s="23"/>
      <c r="L106" s="23"/>
      <c r="M106" s="23"/>
      <c r="N106" s="23"/>
      <c r="O106" s="23"/>
      <c r="P106" s="23"/>
      <c r="Q106" s="23"/>
      <c r="R106" s="23"/>
      <c r="S106" s="24"/>
      <c r="T106" s="25"/>
      <c r="U106" s="38"/>
      <c r="V106" s="38"/>
      <c r="W106" s="28" t="s">
        <v>276</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276</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154</v>
      </c>
      <c r="B107" s="29" t="s">
        <v>602</v>
      </c>
      <c r="C107" s="29" t="s">
        <v>603</v>
      </c>
      <c r="D107" s="30" t="s">
        <v>604</v>
      </c>
      <c r="E107" s="31" t="s">
        <v>267</v>
      </c>
      <c r="F107" s="32" t="s">
        <v>155</v>
      </c>
      <c r="G107" s="32" t="s">
        <v>605</v>
      </c>
      <c r="H107" s="32" t="s">
        <v>160</v>
      </c>
      <c r="I107" s="32" t="s">
        <v>116</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247</v>
      </c>
      <c r="AH107" s="120"/>
      <c r="AI107" s="135"/>
      <c r="AJ107" s="136"/>
      <c r="AK107" s="119"/>
      <c r="AL107" s="120"/>
      <c r="AM107" s="120"/>
      <c r="AN107" s="120"/>
      <c r="AO107" s="120"/>
      <c r="AP107" s="120" t="s">
        <v>216</v>
      </c>
      <c r="AQ107" s="129" t="s">
        <v>764</v>
      </c>
      <c r="AR107" s="129">
        <v>25</v>
      </c>
      <c r="AS107" s="120"/>
      <c r="AT107" s="120"/>
      <c r="AU107" s="120"/>
      <c r="AV107" s="120"/>
      <c r="AW107" s="120"/>
      <c r="AX107" s="120"/>
      <c r="AY107" s="120"/>
      <c r="AZ107" s="120"/>
      <c r="BA107" s="120"/>
      <c r="BB107" s="120"/>
      <c r="BC107" s="120"/>
      <c r="BD107" s="120"/>
      <c r="BE107" s="120"/>
      <c r="BF107" s="120"/>
      <c r="BG107" s="135"/>
      <c r="BH107" s="57" t="s">
        <v>837</v>
      </c>
      <c r="BI107" s="364" t="s">
        <v>942</v>
      </c>
      <c r="BJ107" s="122"/>
      <c r="BK107" s="122"/>
      <c r="BL107" s="122"/>
      <c r="BM107" s="122"/>
      <c r="BN107" s="122"/>
    </row>
    <row r="108" spans="1:150" ht="25.5" hidden="1" customHeight="1" x14ac:dyDescent="0.25">
      <c r="A108" s="29" t="s">
        <v>156</v>
      </c>
      <c r="B108" s="29" t="s">
        <v>606</v>
      </c>
      <c r="C108" s="29" t="s">
        <v>607</v>
      </c>
      <c r="D108" s="30" t="s">
        <v>608</v>
      </c>
      <c r="E108" s="31" t="s">
        <v>281</v>
      </c>
      <c r="F108" s="32" t="s">
        <v>155</v>
      </c>
      <c r="G108" s="32" t="s">
        <v>609</v>
      </c>
      <c r="H108" s="32" t="s">
        <v>160</v>
      </c>
      <c r="I108" s="32" t="s">
        <v>116</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246</v>
      </c>
      <c r="AH108" s="120"/>
      <c r="AI108" s="141"/>
      <c r="AJ108" s="136"/>
      <c r="AK108" s="119"/>
      <c r="AL108" s="120"/>
      <c r="AM108" s="120"/>
      <c r="AN108" s="120"/>
      <c r="AO108" s="120"/>
      <c r="AP108" s="120" t="s">
        <v>216</v>
      </c>
      <c r="AQ108" s="129" t="s">
        <v>764</v>
      </c>
      <c r="AR108" s="120">
        <v>6</v>
      </c>
      <c r="AS108" s="120"/>
      <c r="AT108" s="120"/>
      <c r="AU108" s="120"/>
      <c r="AV108" s="120"/>
      <c r="AW108" s="120"/>
      <c r="AX108" s="120"/>
      <c r="AY108" s="120"/>
      <c r="AZ108" s="120"/>
      <c r="BA108" s="120"/>
      <c r="BB108" s="120"/>
      <c r="BC108" s="120"/>
      <c r="BD108" s="120"/>
      <c r="BE108" s="120"/>
      <c r="BF108" s="120"/>
      <c r="BG108" s="135"/>
      <c r="BH108" s="57" t="s">
        <v>839</v>
      </c>
      <c r="BI108" s="364" t="s">
        <v>942</v>
      </c>
    </row>
    <row r="109" spans="1:150" ht="25.5" hidden="1" customHeight="1" x14ac:dyDescent="0.25">
      <c r="A109" s="29" t="s">
        <v>157</v>
      </c>
      <c r="B109" s="29" t="s">
        <v>610</v>
      </c>
      <c r="C109" s="29" t="s">
        <v>611</v>
      </c>
      <c r="D109" s="30" t="s">
        <v>612</v>
      </c>
      <c r="E109" s="31" t="s">
        <v>298</v>
      </c>
      <c r="F109" s="32" t="s">
        <v>155</v>
      </c>
      <c r="G109" s="32" t="s">
        <v>327</v>
      </c>
      <c r="H109" s="32" t="s">
        <v>160</v>
      </c>
      <c r="I109" s="32" t="s">
        <v>116</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247</v>
      </c>
      <c r="AH109" s="120"/>
      <c r="AI109" s="135"/>
      <c r="AJ109" s="136"/>
      <c r="AK109" s="119"/>
      <c r="AL109" s="120"/>
      <c r="AM109" s="120"/>
      <c r="AN109" s="120"/>
      <c r="AO109" s="120"/>
      <c r="AP109" s="120" t="s">
        <v>216</v>
      </c>
      <c r="AQ109" s="129" t="s">
        <v>765</v>
      </c>
      <c r="AR109" s="120">
        <v>16</v>
      </c>
      <c r="AS109" s="120"/>
      <c r="AT109" s="120"/>
      <c r="AU109" s="120"/>
      <c r="AV109" s="120"/>
      <c r="AW109" s="120"/>
      <c r="AX109" s="120"/>
      <c r="AY109" s="120"/>
      <c r="AZ109" s="120"/>
      <c r="BA109" s="120"/>
      <c r="BB109" s="120"/>
      <c r="BC109" s="120"/>
      <c r="BD109" s="120"/>
      <c r="BE109" s="120"/>
      <c r="BF109" s="120"/>
      <c r="BG109" s="135"/>
      <c r="BH109" s="57" t="s">
        <v>836</v>
      </c>
      <c r="BI109" s="364" t="s">
        <v>942</v>
      </c>
    </row>
    <row r="110" spans="1:150" ht="25.5" hidden="1" customHeight="1" x14ac:dyDescent="0.25">
      <c r="A110" s="29" t="s">
        <v>158</v>
      </c>
      <c r="B110" s="29" t="s">
        <v>613</v>
      </c>
      <c r="C110" s="29" t="s">
        <v>614</v>
      </c>
      <c r="D110" s="30" t="s">
        <v>615</v>
      </c>
      <c r="E110" s="31" t="s">
        <v>273</v>
      </c>
      <c r="F110" s="32" t="s">
        <v>155</v>
      </c>
      <c r="G110" s="32" t="s">
        <v>362</v>
      </c>
      <c r="H110" s="32" t="s">
        <v>160</v>
      </c>
      <c r="I110" s="32" t="s">
        <v>116</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247</v>
      </c>
      <c r="AH110" s="120"/>
      <c r="AI110" s="141"/>
      <c r="AJ110" s="136"/>
      <c r="AK110" s="119"/>
      <c r="AL110" s="120"/>
      <c r="AM110" s="120"/>
      <c r="AN110" s="120"/>
      <c r="AO110" s="120"/>
      <c r="AP110" s="120" t="s">
        <v>216</v>
      </c>
      <c r="AQ110" s="129" t="s">
        <v>766</v>
      </c>
      <c r="AR110" s="120">
        <v>42</v>
      </c>
      <c r="AS110" s="120"/>
      <c r="AT110" s="120"/>
      <c r="AU110" s="120"/>
      <c r="AV110" s="120"/>
      <c r="AW110" s="120"/>
      <c r="AX110" s="120"/>
      <c r="AY110" s="120"/>
      <c r="AZ110" s="120"/>
      <c r="BA110" s="120"/>
      <c r="BB110" s="120"/>
      <c r="BC110" s="120"/>
      <c r="BD110" s="120"/>
      <c r="BE110" s="120"/>
      <c r="BF110" s="120"/>
      <c r="BG110" s="135"/>
      <c r="BH110" s="57" t="s">
        <v>838</v>
      </c>
      <c r="BI110" s="364" t="s">
        <v>942</v>
      </c>
    </row>
    <row r="111" spans="1:150" s="165" customFormat="1" ht="24.75" hidden="1" customHeight="1" thickBot="1" x14ac:dyDescent="0.3">
      <c r="A111" s="78" t="s">
        <v>616</v>
      </c>
      <c r="B111" s="79" t="s">
        <v>84</v>
      </c>
      <c r="C111" s="79"/>
      <c r="D111" s="79" t="s">
        <v>617</v>
      </c>
      <c r="E111" s="80"/>
      <c r="F111" s="80"/>
      <c r="G111" s="80"/>
      <c r="H111" s="80"/>
      <c r="I111" s="80"/>
      <c r="J111" s="80"/>
      <c r="K111" s="80"/>
      <c r="L111" s="80"/>
      <c r="M111" s="80"/>
      <c r="N111" s="80"/>
      <c r="O111" s="80"/>
      <c r="P111" s="80"/>
      <c r="Q111" s="80"/>
      <c r="R111" s="80"/>
      <c r="S111" s="80"/>
      <c r="T111" s="81"/>
      <c r="U111" s="82"/>
      <c r="V111" s="82"/>
      <c r="W111" s="83" t="s">
        <v>276</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276</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618</v>
      </c>
      <c r="B112" s="79" t="s">
        <v>84</v>
      </c>
      <c r="C112" s="79"/>
      <c r="D112" s="79" t="s">
        <v>619</v>
      </c>
      <c r="E112" s="80"/>
      <c r="F112" s="80"/>
      <c r="G112" s="80"/>
      <c r="H112" s="80"/>
      <c r="I112" s="80"/>
      <c r="J112" s="80"/>
      <c r="K112" s="80"/>
      <c r="L112" s="80"/>
      <c r="M112" s="80"/>
      <c r="N112" s="80"/>
      <c r="O112" s="80"/>
      <c r="P112" s="80"/>
      <c r="Q112" s="80"/>
      <c r="R112" s="80"/>
      <c r="S112" s="80"/>
      <c r="T112" s="81"/>
      <c r="U112" s="82"/>
      <c r="V112" s="82"/>
      <c r="W112" s="83" t="s">
        <v>276</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276</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620</v>
      </c>
      <c r="B113" s="21" t="s">
        <v>84</v>
      </c>
      <c r="C113" s="21"/>
      <c r="D113" s="22" t="s">
        <v>621</v>
      </c>
      <c r="E113" s="23"/>
      <c r="F113" s="23"/>
      <c r="G113" s="23"/>
      <c r="H113" s="23"/>
      <c r="I113" s="23"/>
      <c r="J113" s="23"/>
      <c r="K113" s="23"/>
      <c r="L113" s="23"/>
      <c r="M113" s="23"/>
      <c r="N113" s="23"/>
      <c r="O113" s="23"/>
      <c r="P113" s="23"/>
      <c r="Q113" s="23"/>
      <c r="R113" s="23"/>
      <c r="S113" s="24"/>
      <c r="T113" s="25"/>
      <c r="U113" s="38"/>
      <c r="V113" s="38"/>
      <c r="W113" s="28" t="s">
        <v>276</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622</v>
      </c>
      <c r="B114" s="29" t="s">
        <v>623</v>
      </c>
      <c r="C114" s="29" t="s">
        <v>624</v>
      </c>
      <c r="D114" s="30" t="s">
        <v>1008</v>
      </c>
      <c r="E114" s="31" t="s">
        <v>281</v>
      </c>
      <c r="F114" s="32" t="s">
        <v>115</v>
      </c>
      <c r="G114" s="32" t="s">
        <v>409</v>
      </c>
      <c r="H114" s="32" t="s">
        <v>118</v>
      </c>
      <c r="I114" s="32" t="s">
        <v>116</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258</v>
      </c>
      <c r="AH114" s="117"/>
      <c r="AI114" s="132"/>
      <c r="AJ114" s="136"/>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row>
    <row r="115" spans="1:150" ht="25.5" hidden="1" customHeight="1" x14ac:dyDescent="0.25">
      <c r="A115" s="230" t="s">
        <v>795</v>
      </c>
      <c r="B115" s="29"/>
      <c r="C115" s="29"/>
      <c r="D115" s="230" t="s">
        <v>796</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row>
    <row r="116" spans="1:150" s="165" customFormat="1" ht="24.75" hidden="1" customHeight="1" x14ac:dyDescent="0.25">
      <c r="A116" s="232" t="s">
        <v>628</v>
      </c>
      <c r="B116" s="232" t="s">
        <v>84</v>
      </c>
      <c r="C116" s="232"/>
      <c r="D116" s="232" t="s">
        <v>629</v>
      </c>
      <c r="E116" s="166"/>
      <c r="F116" s="166"/>
      <c r="G116" s="166"/>
      <c r="H116" s="166"/>
      <c r="I116" s="166"/>
      <c r="J116" s="166"/>
      <c r="K116" s="166"/>
      <c r="L116" s="166"/>
      <c r="M116" s="166"/>
      <c r="N116" s="166"/>
      <c r="O116" s="166"/>
      <c r="P116" s="166"/>
      <c r="Q116" s="166"/>
      <c r="R116" s="166"/>
      <c r="S116" s="166"/>
      <c r="T116" s="82"/>
      <c r="U116" s="82"/>
      <c r="V116" s="82"/>
      <c r="W116" s="83" t="s">
        <v>276</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276</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630</v>
      </c>
      <c r="B117" s="232" t="s">
        <v>84</v>
      </c>
      <c r="C117" s="232"/>
      <c r="D117" s="232" t="s">
        <v>631</v>
      </c>
      <c r="E117" s="166"/>
      <c r="F117" s="166"/>
      <c r="G117" s="166"/>
      <c r="H117" s="166"/>
      <c r="I117" s="166"/>
      <c r="J117" s="166"/>
      <c r="K117" s="166"/>
      <c r="L117" s="166"/>
      <c r="M117" s="166"/>
      <c r="N117" s="166"/>
      <c r="O117" s="166"/>
      <c r="P117" s="166"/>
      <c r="Q117" s="166"/>
      <c r="R117" s="166"/>
      <c r="S117" s="166"/>
      <c r="T117" s="82"/>
      <c r="U117" s="82"/>
      <c r="V117" s="82"/>
      <c r="W117" s="83" t="s">
        <v>276</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276</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632</v>
      </c>
      <c r="B118" s="218" t="s">
        <v>84</v>
      </c>
      <c r="C118" s="218"/>
      <c r="D118" s="219" t="s">
        <v>633</v>
      </c>
      <c r="E118" s="220"/>
      <c r="F118" s="220"/>
      <c r="G118" s="220"/>
      <c r="H118" s="220"/>
      <c r="I118" s="220"/>
      <c r="J118" s="220"/>
      <c r="K118" s="220"/>
      <c r="L118" s="220"/>
      <c r="M118" s="220"/>
      <c r="N118" s="220"/>
      <c r="O118" s="220"/>
      <c r="P118" s="220"/>
      <c r="Q118" s="220"/>
      <c r="R118" s="220"/>
      <c r="S118" s="221"/>
      <c r="T118" s="222"/>
      <c r="U118" s="223"/>
      <c r="V118" s="223"/>
      <c r="W118" s="224" t="s">
        <v>276</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276</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634</v>
      </c>
      <c r="B119" s="29" t="s">
        <v>635</v>
      </c>
      <c r="C119" s="29" t="s">
        <v>636</v>
      </c>
      <c r="D119" s="30" t="s">
        <v>637</v>
      </c>
      <c r="E119" s="31" t="s">
        <v>638</v>
      </c>
      <c r="F119" s="32" t="s">
        <v>122</v>
      </c>
      <c r="G119" s="32" t="s">
        <v>494</v>
      </c>
      <c r="H119" s="32" t="s">
        <v>137</v>
      </c>
      <c r="I119" s="32" t="s">
        <v>116</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239</v>
      </c>
      <c r="AH119" s="171">
        <v>6</v>
      </c>
      <c r="AI119" s="134" t="s">
        <v>238</v>
      </c>
      <c r="AJ119" s="136"/>
      <c r="AK119" s="119"/>
      <c r="AL119" s="120"/>
      <c r="AM119" s="120"/>
      <c r="AN119" s="120"/>
      <c r="AO119" s="120"/>
      <c r="AP119" s="120" t="s">
        <v>201</v>
      </c>
      <c r="AQ119" s="129" t="s">
        <v>771</v>
      </c>
      <c r="AR119" s="120">
        <v>2.84</v>
      </c>
      <c r="AS119" s="120" t="s">
        <v>202</v>
      </c>
      <c r="AT119" s="129" t="s">
        <v>772</v>
      </c>
      <c r="AU119" s="120">
        <v>494</v>
      </c>
      <c r="AV119" s="120" t="s">
        <v>199</v>
      </c>
      <c r="AW119" s="129" t="s">
        <v>773</v>
      </c>
      <c r="AX119" s="120">
        <v>526</v>
      </c>
      <c r="AY119" s="120"/>
      <c r="AZ119" s="129"/>
      <c r="BA119" s="120"/>
      <c r="BB119" s="120"/>
      <c r="BC119" s="120"/>
      <c r="BD119" s="120"/>
      <c r="BE119" s="120"/>
      <c r="BF119" s="120"/>
      <c r="BG119" s="135"/>
      <c r="BH119" s="57" t="s">
        <v>808</v>
      </c>
      <c r="BI119" s="364" t="s">
        <v>942</v>
      </c>
      <c r="BJ119" s="122"/>
      <c r="BK119" s="122"/>
      <c r="BL119" s="122"/>
      <c r="BM119" s="122"/>
      <c r="BN119" s="122"/>
    </row>
    <row r="120" spans="1:150" ht="25.5" hidden="1" customHeight="1" x14ac:dyDescent="0.25">
      <c r="A120" s="29" t="s">
        <v>639</v>
      </c>
      <c r="B120" s="29" t="s">
        <v>640</v>
      </c>
      <c r="C120" s="29" t="s">
        <v>641</v>
      </c>
      <c r="D120" s="40" t="s">
        <v>642</v>
      </c>
      <c r="E120" s="41" t="s">
        <v>643</v>
      </c>
      <c r="F120" s="41" t="s">
        <v>122</v>
      </c>
      <c r="G120" s="41" t="s">
        <v>609</v>
      </c>
      <c r="H120" s="41" t="s">
        <v>137</v>
      </c>
      <c r="I120" s="41" t="s">
        <v>116</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238</v>
      </c>
      <c r="AH120" s="171">
        <v>7</v>
      </c>
      <c r="AI120" s="134" t="s">
        <v>239</v>
      </c>
      <c r="AJ120" s="136"/>
      <c r="AK120" s="133"/>
      <c r="AL120" s="117"/>
      <c r="AM120" s="117"/>
      <c r="AN120" s="117"/>
      <c r="AO120" s="117"/>
      <c r="AP120" s="120" t="s">
        <v>201</v>
      </c>
      <c r="AQ120" s="129" t="s">
        <v>771</v>
      </c>
      <c r="AR120" s="117">
        <v>3</v>
      </c>
      <c r="AS120" s="117" t="s">
        <v>202</v>
      </c>
      <c r="AT120" s="129" t="s">
        <v>772</v>
      </c>
      <c r="AU120" s="117">
        <v>92</v>
      </c>
      <c r="AV120" s="120" t="s">
        <v>199</v>
      </c>
      <c r="AW120" s="129" t="s">
        <v>773</v>
      </c>
      <c r="AX120" s="117">
        <v>60</v>
      </c>
      <c r="AY120" s="117" t="s">
        <v>200</v>
      </c>
      <c r="AZ120" s="116" t="s">
        <v>227</v>
      </c>
      <c r="BA120" s="117">
        <v>406</v>
      </c>
      <c r="BB120" s="117"/>
      <c r="BC120" s="117"/>
      <c r="BD120" s="117"/>
      <c r="BE120" s="117"/>
      <c r="BF120" s="117"/>
      <c r="BG120" s="132"/>
      <c r="BH120" s="57" t="s">
        <v>807</v>
      </c>
      <c r="BI120" s="364" t="s">
        <v>942</v>
      </c>
    </row>
    <row r="121" spans="1:150" ht="25.5" hidden="1" customHeight="1" x14ac:dyDescent="0.25">
      <c r="A121" s="29" t="s">
        <v>644</v>
      </c>
      <c r="B121" s="29" t="s">
        <v>645</v>
      </c>
      <c r="C121" s="29" t="s">
        <v>646</v>
      </c>
      <c r="D121" s="40" t="s">
        <v>647</v>
      </c>
      <c r="E121" s="41" t="s">
        <v>648</v>
      </c>
      <c r="F121" s="41" t="s">
        <v>122</v>
      </c>
      <c r="G121" s="41" t="s">
        <v>400</v>
      </c>
      <c r="H121" s="41" t="s">
        <v>137</v>
      </c>
      <c r="I121" s="41" t="s">
        <v>116</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239</v>
      </c>
      <c r="AH121" s="171">
        <v>6</v>
      </c>
      <c r="AI121" s="134" t="s">
        <v>238</v>
      </c>
      <c r="AJ121" s="136"/>
      <c r="AK121" s="133"/>
      <c r="AL121" s="117"/>
      <c r="AM121" s="117"/>
      <c r="AN121" s="117"/>
      <c r="AO121" s="117"/>
      <c r="AP121" s="120" t="s">
        <v>201</v>
      </c>
      <c r="AQ121" s="129" t="s">
        <v>771</v>
      </c>
      <c r="AR121" s="117">
        <v>1</v>
      </c>
      <c r="AS121" s="117" t="s">
        <v>202</v>
      </c>
      <c r="AT121" s="129" t="s">
        <v>772</v>
      </c>
      <c r="AU121" s="117">
        <v>137</v>
      </c>
      <c r="AV121" s="120" t="s">
        <v>199</v>
      </c>
      <c r="AW121" s="129" t="s">
        <v>773</v>
      </c>
      <c r="AX121" s="117">
        <v>110</v>
      </c>
      <c r="AY121" s="117" t="s">
        <v>198</v>
      </c>
      <c r="AZ121" s="116" t="s">
        <v>774</v>
      </c>
      <c r="BA121" s="117">
        <v>11310</v>
      </c>
      <c r="BB121" s="117"/>
      <c r="BC121" s="117"/>
      <c r="BD121" s="117"/>
      <c r="BE121" s="117"/>
      <c r="BF121" s="117"/>
      <c r="BG121" s="132"/>
      <c r="BH121" s="57" t="s">
        <v>806</v>
      </c>
      <c r="BI121" s="364" t="s">
        <v>942</v>
      </c>
    </row>
    <row r="122" spans="1:150" ht="25.5" hidden="1" customHeight="1" x14ac:dyDescent="0.25">
      <c r="A122" s="29" t="s">
        <v>649</v>
      </c>
      <c r="B122" s="29" t="s">
        <v>650</v>
      </c>
      <c r="C122" s="29" t="s">
        <v>651</v>
      </c>
      <c r="D122" s="40" t="s">
        <v>652</v>
      </c>
      <c r="E122" s="41" t="s">
        <v>653</v>
      </c>
      <c r="F122" s="41" t="s">
        <v>122</v>
      </c>
      <c r="G122" s="41" t="s">
        <v>362</v>
      </c>
      <c r="H122" s="41" t="s">
        <v>137</v>
      </c>
      <c r="I122" s="41" t="s">
        <v>116</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775</v>
      </c>
      <c r="AH122" s="171">
        <v>7</v>
      </c>
      <c r="AI122" s="134" t="s">
        <v>239</v>
      </c>
      <c r="AJ122" s="136"/>
      <c r="AK122" s="133"/>
      <c r="AL122" s="117"/>
      <c r="AM122" s="117"/>
      <c r="AN122" s="117"/>
      <c r="AO122" s="117"/>
      <c r="AP122" s="117" t="s">
        <v>201</v>
      </c>
      <c r="AQ122" s="116" t="s">
        <v>771</v>
      </c>
      <c r="AR122" s="117">
        <v>7.5</v>
      </c>
      <c r="AS122" s="117" t="s">
        <v>202</v>
      </c>
      <c r="AT122" s="116" t="s">
        <v>772</v>
      </c>
      <c r="AU122" s="117">
        <v>29</v>
      </c>
      <c r="AV122" s="117" t="s">
        <v>199</v>
      </c>
      <c r="AW122" s="129" t="s">
        <v>773</v>
      </c>
      <c r="AX122" s="117">
        <v>398</v>
      </c>
      <c r="AY122" s="117" t="s">
        <v>200</v>
      </c>
      <c r="AZ122" s="116" t="s">
        <v>227</v>
      </c>
      <c r="BA122" s="117">
        <v>862</v>
      </c>
      <c r="BB122" s="117"/>
      <c r="BC122" s="117"/>
      <c r="BD122" s="117"/>
      <c r="BE122" s="117"/>
      <c r="BF122" s="117"/>
      <c r="BG122" s="132"/>
      <c r="BH122" s="57" t="s">
        <v>809</v>
      </c>
      <c r="BI122" s="364" t="s">
        <v>942</v>
      </c>
    </row>
    <row r="123" spans="1:150" ht="25.5" hidden="1" customHeight="1" x14ac:dyDescent="0.25">
      <c r="A123" s="29" t="s">
        <v>654</v>
      </c>
      <c r="B123" s="29" t="s">
        <v>655</v>
      </c>
      <c r="C123" s="29" t="s">
        <v>656</v>
      </c>
      <c r="D123" s="40" t="s">
        <v>657</v>
      </c>
      <c r="E123" s="41" t="s">
        <v>638</v>
      </c>
      <c r="F123" s="41" t="s">
        <v>122</v>
      </c>
      <c r="G123" s="41" t="s">
        <v>494</v>
      </c>
      <c r="H123" s="41" t="s">
        <v>137</v>
      </c>
      <c r="I123" s="41" t="s">
        <v>116</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775</v>
      </c>
      <c r="AH123" s="171">
        <v>7</v>
      </c>
      <c r="AI123" s="134" t="s">
        <v>239</v>
      </c>
      <c r="AJ123" s="136"/>
      <c r="AK123" s="133"/>
      <c r="AL123" s="117"/>
      <c r="AM123" s="117"/>
      <c r="AN123" s="117"/>
      <c r="AO123" s="117"/>
      <c r="AP123" s="117" t="s">
        <v>198</v>
      </c>
      <c r="AQ123" s="129" t="s">
        <v>774</v>
      </c>
      <c r="AR123" s="117">
        <v>221</v>
      </c>
      <c r="AS123" s="117" t="s">
        <v>200</v>
      </c>
      <c r="AT123" s="116" t="s">
        <v>227</v>
      </c>
      <c r="AU123" s="117">
        <v>600</v>
      </c>
      <c r="AV123" s="136"/>
      <c r="AW123" s="136"/>
      <c r="AX123" s="136"/>
      <c r="AY123" s="136"/>
      <c r="AZ123" s="136"/>
      <c r="BA123" s="136"/>
      <c r="BB123" s="117"/>
      <c r="BC123" s="117"/>
      <c r="BD123" s="117"/>
      <c r="BE123" s="117"/>
      <c r="BF123" s="117"/>
      <c r="BG123" s="132"/>
      <c r="BH123" s="57" t="s">
        <v>811</v>
      </c>
      <c r="BI123" s="364" t="s">
        <v>942</v>
      </c>
    </row>
    <row r="124" spans="1:150" ht="25.5" hidden="1" customHeight="1" x14ac:dyDescent="0.25">
      <c r="A124" s="29" t="s">
        <v>658</v>
      </c>
      <c r="B124" s="29" t="s">
        <v>659</v>
      </c>
      <c r="C124" s="29" t="s">
        <v>660</v>
      </c>
      <c r="D124" s="40" t="s">
        <v>661</v>
      </c>
      <c r="E124" s="41" t="s">
        <v>643</v>
      </c>
      <c r="F124" s="41" t="s">
        <v>122</v>
      </c>
      <c r="G124" s="41" t="s">
        <v>609</v>
      </c>
      <c r="H124" s="41" t="s">
        <v>137</v>
      </c>
      <c r="I124" s="41" t="s">
        <v>116</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239</v>
      </c>
      <c r="AH124" s="171"/>
      <c r="AI124" s="134"/>
      <c r="AJ124" s="136"/>
      <c r="AK124" s="133"/>
      <c r="AL124" s="117"/>
      <c r="AM124" s="117"/>
      <c r="AN124" s="117"/>
      <c r="AO124" s="117"/>
      <c r="AP124" s="117" t="s">
        <v>199</v>
      </c>
      <c r="AQ124" s="129" t="s">
        <v>773</v>
      </c>
      <c r="AR124" s="117">
        <v>50</v>
      </c>
      <c r="AS124" s="117"/>
      <c r="AT124" s="116"/>
      <c r="AU124" s="117"/>
      <c r="AV124" s="136"/>
      <c r="AW124" s="136"/>
      <c r="AX124" s="136"/>
      <c r="AY124" s="136"/>
      <c r="AZ124" s="136"/>
      <c r="BA124" s="136"/>
      <c r="BB124" s="117"/>
      <c r="BC124" s="117"/>
      <c r="BD124" s="117"/>
      <c r="BE124" s="117"/>
      <c r="BF124" s="117"/>
      <c r="BG124" s="132"/>
      <c r="BH124" s="57" t="s">
        <v>810</v>
      </c>
      <c r="BI124" s="364" t="s">
        <v>942</v>
      </c>
    </row>
    <row r="125" spans="1:150" ht="25.5" hidden="1" customHeight="1" x14ac:dyDescent="0.25">
      <c r="A125" s="29" t="s">
        <v>662</v>
      </c>
      <c r="B125" s="29" t="s">
        <v>663</v>
      </c>
      <c r="C125" s="29" t="s">
        <v>664</v>
      </c>
      <c r="D125" s="40" t="s">
        <v>665</v>
      </c>
      <c r="E125" s="41" t="s">
        <v>648</v>
      </c>
      <c r="F125" s="41" t="s">
        <v>122</v>
      </c>
      <c r="G125" s="41" t="s">
        <v>400</v>
      </c>
      <c r="H125" s="41" t="s">
        <v>137</v>
      </c>
      <c r="I125" s="41" t="s">
        <v>116</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239</v>
      </c>
      <c r="AH125" s="170">
        <v>6</v>
      </c>
      <c r="AI125" s="116" t="s">
        <v>775</v>
      </c>
      <c r="AJ125" s="120">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29" t="s">
        <v>773</v>
      </c>
      <c r="AX125" s="117">
        <v>93</v>
      </c>
      <c r="AY125" s="117"/>
      <c r="AZ125" s="116"/>
      <c r="BA125" s="117"/>
      <c r="BB125" s="117"/>
      <c r="BC125" s="117"/>
      <c r="BD125" s="117"/>
      <c r="BE125" s="117"/>
      <c r="BF125" s="117"/>
      <c r="BG125" s="132"/>
      <c r="BH125" s="57" t="s">
        <v>812</v>
      </c>
      <c r="BI125" s="364" t="s">
        <v>942</v>
      </c>
    </row>
    <row r="126" spans="1:150" ht="38.25" hidden="1" customHeight="1" x14ac:dyDescent="0.25">
      <c r="A126" s="29" t="s">
        <v>666</v>
      </c>
      <c r="B126" s="29" t="s">
        <v>667</v>
      </c>
      <c r="C126" s="2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775</v>
      </c>
      <c r="AH126" s="171">
        <v>7</v>
      </c>
      <c r="AI126" s="134" t="s">
        <v>239</v>
      </c>
      <c r="AJ126" s="120">
        <v>50</v>
      </c>
      <c r="AK126" s="150" t="s">
        <v>776</v>
      </c>
      <c r="AL126" s="117"/>
      <c r="AM126" s="117"/>
      <c r="AN126" s="117"/>
      <c r="AO126" s="117"/>
      <c r="AP126" s="117" t="s">
        <v>201</v>
      </c>
      <c r="AQ126" s="116" t="s">
        <v>771</v>
      </c>
      <c r="AR126" s="117">
        <v>3.45</v>
      </c>
      <c r="AS126" s="117" t="s">
        <v>202</v>
      </c>
      <c r="AT126" s="116" t="s">
        <v>772</v>
      </c>
      <c r="AU126" s="117">
        <v>17</v>
      </c>
      <c r="AV126" s="117" t="s">
        <v>199</v>
      </c>
      <c r="AW126" s="129" t="s">
        <v>773</v>
      </c>
      <c r="AX126" s="117">
        <v>32</v>
      </c>
      <c r="AY126" s="117"/>
      <c r="AZ126" s="116"/>
      <c r="BA126" s="117"/>
      <c r="BB126" s="117"/>
      <c r="BC126" s="117"/>
      <c r="BD126" s="117"/>
      <c r="BE126" s="117"/>
      <c r="BF126" s="117"/>
      <c r="BG126" s="132"/>
      <c r="BH126" s="57" t="s">
        <v>813</v>
      </c>
      <c r="BI126" s="364" t="s">
        <v>942</v>
      </c>
    </row>
    <row r="127" spans="1:150" s="113" customFormat="1" ht="25.5" hidden="1" customHeight="1" x14ac:dyDescent="0.25">
      <c r="A127" s="20" t="s">
        <v>670</v>
      </c>
      <c r="B127" s="21" t="s">
        <v>84</v>
      </c>
      <c r="C127" s="21"/>
      <c r="D127" s="37" t="s">
        <v>671</v>
      </c>
      <c r="E127" s="23"/>
      <c r="F127" s="23"/>
      <c r="G127" s="23"/>
      <c r="H127" s="23"/>
      <c r="I127" s="23"/>
      <c r="J127" s="23"/>
      <c r="K127" s="23"/>
      <c r="L127" s="23"/>
      <c r="M127" s="23"/>
      <c r="N127" s="23"/>
      <c r="O127" s="23"/>
      <c r="P127" s="23"/>
      <c r="Q127" s="23"/>
      <c r="R127" s="23"/>
      <c r="S127" s="52"/>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672</v>
      </c>
      <c r="B128" s="29" t="s">
        <v>673</v>
      </c>
      <c r="C128" s="29" t="s">
        <v>674</v>
      </c>
      <c r="D128" s="30" t="s">
        <v>675</v>
      </c>
      <c r="E128" s="31" t="s">
        <v>653</v>
      </c>
      <c r="F128" s="32" t="s">
        <v>122</v>
      </c>
      <c r="G128" s="32" t="s">
        <v>362</v>
      </c>
      <c r="H128" s="32" t="s">
        <v>141</v>
      </c>
      <c r="I128" s="32" t="s">
        <v>116</v>
      </c>
      <c r="J128" s="32"/>
      <c r="K128" s="32"/>
      <c r="L128" s="32"/>
      <c r="M128" s="32"/>
      <c r="N128" s="33">
        <f>O128+S128</f>
        <v>1681106.52</v>
      </c>
      <c r="O128" s="33">
        <v>252165.98</v>
      </c>
      <c r="P128" s="33">
        <v>0</v>
      </c>
      <c r="Q128" s="33">
        <v>0</v>
      </c>
      <c r="R128" s="33">
        <v>0</v>
      </c>
      <c r="S128" s="33">
        <v>1428940.54</v>
      </c>
      <c r="T128" s="34">
        <v>42491</v>
      </c>
      <c r="U128" s="35">
        <v>42705</v>
      </c>
      <c r="V128" s="35">
        <v>42794</v>
      </c>
      <c r="W128" s="36">
        <v>43904</v>
      </c>
      <c r="X128" s="114">
        <v>0</v>
      </c>
      <c r="Y128" s="114">
        <v>250000</v>
      </c>
      <c r="Z128" s="114">
        <v>332000</v>
      </c>
      <c r="AA128" s="114">
        <v>641207.01</v>
      </c>
      <c r="AB128" s="114">
        <f>S128-Y128-Z128-AA128</f>
        <v>205733.53000000003</v>
      </c>
      <c r="AC128" s="114"/>
      <c r="AD128" s="139"/>
      <c r="AE128" s="115"/>
      <c r="AF128" s="172">
        <v>8</v>
      </c>
      <c r="AG128" s="129" t="s">
        <v>240</v>
      </c>
      <c r="AH128" s="120"/>
      <c r="AI128" s="135"/>
      <c r="AJ128" s="136"/>
      <c r="AK128" s="119"/>
      <c r="AL128" s="120"/>
      <c r="AM128" s="120"/>
      <c r="AN128" s="120"/>
      <c r="AO128" s="120"/>
      <c r="AP128" s="120" t="s">
        <v>203</v>
      </c>
      <c r="AQ128" s="129" t="s">
        <v>204</v>
      </c>
      <c r="AR128" s="120">
        <f>125.34+23</f>
        <v>148.34</v>
      </c>
      <c r="AS128" s="120" t="s">
        <v>205</v>
      </c>
      <c r="AT128" s="129" t="s">
        <v>228</v>
      </c>
      <c r="AU128" s="120">
        <v>68.709999999999994</v>
      </c>
      <c r="AV128" s="120"/>
      <c r="AW128" s="120"/>
      <c r="AX128" s="120"/>
      <c r="AY128" s="120"/>
      <c r="AZ128" s="120"/>
      <c r="BA128" s="120"/>
      <c r="BB128" s="120"/>
      <c r="BC128" s="120"/>
      <c r="BD128" s="120"/>
      <c r="BE128" s="120"/>
      <c r="BF128" s="120"/>
      <c r="BG128" s="135"/>
      <c r="BH128" s="57" t="s">
        <v>804</v>
      </c>
      <c r="BI128" s="364" t="s">
        <v>942</v>
      </c>
    </row>
    <row r="129" spans="1:150" ht="24.75" hidden="1" customHeight="1" thickBot="1" x14ac:dyDescent="0.3">
      <c r="A129" s="15" t="s">
        <v>676</v>
      </c>
      <c r="B129" s="16" t="s">
        <v>84</v>
      </c>
      <c r="C129" s="16"/>
      <c r="D129" s="16" t="s">
        <v>677</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276</v>
      </c>
    </row>
    <row r="130" spans="1:150" s="113" customFormat="1" ht="25.5" hidden="1" customHeight="1" x14ac:dyDescent="0.25">
      <c r="A130" s="20" t="s">
        <v>678</v>
      </c>
      <c r="B130" s="21" t="s">
        <v>84</v>
      </c>
      <c r="C130" s="21"/>
      <c r="D130" s="22" t="s">
        <v>679</v>
      </c>
      <c r="E130" s="23"/>
      <c r="F130" s="23"/>
      <c r="G130" s="23"/>
      <c r="H130" s="23"/>
      <c r="I130" s="23"/>
      <c r="J130" s="23"/>
      <c r="K130" s="23"/>
      <c r="L130" s="23"/>
      <c r="M130" s="23"/>
      <c r="N130" s="23"/>
      <c r="O130" s="23"/>
      <c r="P130" s="23"/>
      <c r="Q130" s="23"/>
      <c r="R130" s="23"/>
      <c r="S130" s="24"/>
      <c r="T130" s="25"/>
      <c r="U130" s="38"/>
      <c r="V130" s="38"/>
      <c r="W130" s="28" t="s">
        <v>276</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276</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hidden="1" customHeight="1" x14ac:dyDescent="0.25">
      <c r="A131" s="29" t="s">
        <v>680</v>
      </c>
      <c r="B131" s="29" t="s">
        <v>681</v>
      </c>
      <c r="C131" s="29" t="s">
        <v>682</v>
      </c>
      <c r="D131" s="30" t="s">
        <v>683</v>
      </c>
      <c r="E131" s="31" t="s">
        <v>684</v>
      </c>
      <c r="F131" s="32" t="s">
        <v>122</v>
      </c>
      <c r="G131" s="32" t="s">
        <v>409</v>
      </c>
      <c r="H131" s="32" t="s">
        <v>144</v>
      </c>
      <c r="I131" s="32" t="s">
        <v>116</v>
      </c>
      <c r="J131" s="32"/>
      <c r="K131" s="32"/>
      <c r="L131" s="32"/>
      <c r="M131" s="32"/>
      <c r="N131" s="33">
        <v>2800256.02</v>
      </c>
      <c r="O131" s="33"/>
      <c r="P131" s="33"/>
      <c r="Q131" s="33"/>
      <c r="R131" s="33">
        <v>420038.40000000002</v>
      </c>
      <c r="S131" s="33">
        <v>2380217.62</v>
      </c>
      <c r="T131" s="34">
        <v>42826</v>
      </c>
      <c r="U131" s="35">
        <v>42856</v>
      </c>
      <c r="V131" s="35">
        <v>42916</v>
      </c>
      <c r="W131" s="36">
        <v>43545</v>
      </c>
      <c r="X131" s="114"/>
      <c r="Y131" s="114">
        <f>S131/2</f>
        <v>1190108.81</v>
      </c>
      <c r="Z131" s="114">
        <f>S131/2</f>
        <v>1190108.81</v>
      </c>
      <c r="AA131" s="114"/>
      <c r="AB131" s="114"/>
      <c r="AC131" s="114"/>
      <c r="AD131" s="139"/>
      <c r="AE131" s="115"/>
      <c r="AF131" s="119">
        <v>5</v>
      </c>
      <c r="AG131" s="173" t="s">
        <v>777</v>
      </c>
      <c r="AH131" s="120"/>
      <c r="AI131" s="174"/>
      <c r="AJ131" s="136"/>
      <c r="AK131" s="175"/>
      <c r="AL131" s="120"/>
      <c r="AM131" s="120"/>
      <c r="AN131" s="120"/>
      <c r="AO131" s="120"/>
      <c r="AP131" s="176" t="s">
        <v>206</v>
      </c>
      <c r="AQ131" s="173" t="s">
        <v>778</v>
      </c>
      <c r="AR131" s="177">
        <v>5100</v>
      </c>
      <c r="AS131" s="120"/>
      <c r="AT131" s="178"/>
      <c r="AU131" s="173"/>
      <c r="AV131" s="120"/>
      <c r="AW131" s="120"/>
      <c r="AX131" s="120"/>
      <c r="AY131" s="120"/>
      <c r="AZ131" s="120"/>
      <c r="BA131" s="120"/>
      <c r="BB131" s="120"/>
      <c r="BC131" s="120"/>
      <c r="BD131" s="120"/>
      <c r="BE131" s="120"/>
      <c r="BF131" s="120"/>
      <c r="BG131" s="135"/>
      <c r="BH131" s="57" t="s">
        <v>805</v>
      </c>
      <c r="BI131" s="364" t="s">
        <v>942</v>
      </c>
    </row>
    <row r="132" spans="1:150" ht="24.75" hidden="1" customHeight="1" thickBot="1" x14ac:dyDescent="0.3">
      <c r="A132" s="15" t="s">
        <v>685</v>
      </c>
      <c r="B132" s="16" t="s">
        <v>84</v>
      </c>
      <c r="C132" s="16"/>
      <c r="D132" s="16" t="s">
        <v>686</v>
      </c>
      <c r="E132" s="17"/>
      <c r="F132" s="17"/>
      <c r="G132" s="17"/>
      <c r="H132" s="17"/>
      <c r="I132" s="17"/>
      <c r="J132" s="17"/>
      <c r="K132" s="17"/>
      <c r="L132" s="17"/>
      <c r="M132" s="17"/>
      <c r="N132" s="17"/>
      <c r="O132" s="17"/>
      <c r="P132" s="17"/>
      <c r="Q132" s="17"/>
      <c r="R132" s="17"/>
      <c r="S132" s="17"/>
      <c r="T132" s="46"/>
      <c r="U132" s="47"/>
      <c r="V132" s="47"/>
      <c r="W132" s="48" t="s">
        <v>276</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276</v>
      </c>
    </row>
    <row r="133" spans="1:150" ht="24.75" hidden="1" customHeight="1" thickBot="1" x14ac:dyDescent="0.3">
      <c r="A133" s="15" t="s">
        <v>687</v>
      </c>
      <c r="B133" s="16" t="s">
        <v>84</v>
      </c>
      <c r="C133" s="16"/>
      <c r="D133" s="16" t="s">
        <v>688</v>
      </c>
      <c r="E133" s="17"/>
      <c r="F133" s="17"/>
      <c r="G133" s="17"/>
      <c r="H133" s="17"/>
      <c r="I133" s="17"/>
      <c r="J133" s="17"/>
      <c r="K133" s="17"/>
      <c r="L133" s="17"/>
      <c r="M133" s="17"/>
      <c r="N133" s="17"/>
      <c r="O133" s="17"/>
      <c r="P133" s="17"/>
      <c r="Q133" s="17"/>
      <c r="R133" s="17"/>
      <c r="S133" s="17"/>
      <c r="T133" s="46"/>
      <c r="U133" s="47"/>
      <c r="V133" s="47"/>
      <c r="W133" s="48" t="s">
        <v>276</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276</v>
      </c>
    </row>
    <row r="134" spans="1:150" s="113" customFormat="1" ht="25.5" hidden="1" customHeight="1" x14ac:dyDescent="0.25">
      <c r="A134" s="20" t="s">
        <v>689</v>
      </c>
      <c r="B134" s="21" t="s">
        <v>84</v>
      </c>
      <c r="C134" s="21"/>
      <c r="D134" s="37" t="s">
        <v>690</v>
      </c>
      <c r="E134" s="23"/>
      <c r="F134" s="23"/>
      <c r="G134" s="23"/>
      <c r="H134" s="23"/>
      <c r="I134" s="23"/>
      <c r="J134" s="23"/>
      <c r="K134" s="23"/>
      <c r="L134" s="23"/>
      <c r="M134" s="23"/>
      <c r="N134" s="23"/>
      <c r="O134" s="23"/>
      <c r="P134" s="23"/>
      <c r="Q134" s="23"/>
      <c r="R134" s="23"/>
      <c r="S134" s="24"/>
      <c r="T134" s="25"/>
      <c r="U134" s="38"/>
      <c r="V134" s="38"/>
      <c r="W134" s="28" t="s">
        <v>276</v>
      </c>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276</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hidden="1"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f>O135+S135</f>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150" s="101" customFormat="1" ht="25.5" hidden="1"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f t="shared" ref="N136:N141" si="1">O136+S136</f>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150" s="101" customFormat="1" ht="25.5" hidden="1"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f t="shared" si="1"/>
        <v>920732.19</v>
      </c>
      <c r="O137" s="42">
        <v>138109.82</v>
      </c>
      <c r="P137" s="42"/>
      <c r="Q137" s="42"/>
      <c r="R137" s="42"/>
      <c r="S137" s="42">
        <v>782622.37</v>
      </c>
      <c r="T137" s="43">
        <v>43373</v>
      </c>
      <c r="U137" s="44">
        <v>43585</v>
      </c>
      <c r="V137" s="44">
        <v>43676</v>
      </c>
      <c r="W137" s="45">
        <v>44407</v>
      </c>
      <c r="X137" s="91"/>
      <c r="Y137" s="91"/>
      <c r="Z137" s="91"/>
      <c r="AA137" s="91">
        <f>S137*0.4</f>
        <v>313048.94800000003</v>
      </c>
      <c r="AB137" s="91">
        <f>S137*0.4</f>
        <v>313048.94800000003</v>
      </c>
      <c r="AC137" s="91">
        <f>S137*0.2</f>
        <v>156524.47400000002</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150" s="101" customFormat="1" ht="25.5" hidden="1"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f t="shared" si="1"/>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39</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150" s="101" customFormat="1" ht="25.5" hidden="1"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f t="shared" si="1"/>
        <v>298477.85000000003</v>
      </c>
      <c r="O139" s="42">
        <v>42071.68</v>
      </c>
      <c r="P139" s="42"/>
      <c r="Q139" s="42"/>
      <c r="R139" s="42"/>
      <c r="S139" s="42">
        <v>256406.17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150" s="101" customFormat="1" ht="25.5" hidden="1"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f t="shared" si="1"/>
        <v>377371.01999999996</v>
      </c>
      <c r="O140" s="42">
        <v>55823.42</v>
      </c>
      <c r="P140" s="42"/>
      <c r="Q140" s="42"/>
      <c r="R140" s="42"/>
      <c r="S140" s="42">
        <v>321547.59999999998</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150" ht="25.5" hidden="1" customHeight="1" x14ac:dyDescent="0.25">
      <c r="A141" s="29" t="s">
        <v>714</v>
      </c>
      <c r="B141" s="29" t="s">
        <v>715</v>
      </c>
      <c r="C141" s="39" t="s">
        <v>1056</v>
      </c>
      <c r="D141" s="30" t="s">
        <v>716</v>
      </c>
      <c r="E141" s="31" t="s">
        <v>267</v>
      </c>
      <c r="F141" s="32" t="s">
        <v>122</v>
      </c>
      <c r="G141" s="32" t="s">
        <v>494</v>
      </c>
      <c r="H141" s="32" t="s">
        <v>695</v>
      </c>
      <c r="I141" s="32" t="s">
        <v>116</v>
      </c>
      <c r="J141" s="32"/>
      <c r="K141" s="32"/>
      <c r="L141" s="32"/>
      <c r="M141" s="32"/>
      <c r="N141" s="42">
        <f t="shared" si="1"/>
        <v>129411.77</v>
      </c>
      <c r="O141" s="33">
        <v>19411.77</v>
      </c>
      <c r="P141" s="33"/>
      <c r="Q141" s="33"/>
      <c r="R141" s="33"/>
      <c r="S141" s="42">
        <v>110000</v>
      </c>
      <c r="T141" s="43">
        <v>43373</v>
      </c>
      <c r="U141" s="44">
        <v>43646</v>
      </c>
      <c r="V141" s="44">
        <v>43707</v>
      </c>
      <c r="W141" s="45">
        <v>44377</v>
      </c>
      <c r="X141" s="114"/>
      <c r="Y141" s="115"/>
      <c r="Z141" s="114">
        <v>0</v>
      </c>
      <c r="AA141" s="114">
        <v>25000</v>
      </c>
      <c r="AB141" s="114">
        <v>55000</v>
      </c>
      <c r="AC141" s="114">
        <v>30000</v>
      </c>
      <c r="AD141" s="139"/>
      <c r="AE141" s="115"/>
      <c r="AF141" s="119">
        <v>38</v>
      </c>
      <c r="AG141" s="129" t="s">
        <v>254</v>
      </c>
      <c r="AH141" s="120"/>
      <c r="AI141" s="135"/>
      <c r="AJ141" s="136"/>
      <c r="AK141" s="119"/>
      <c r="AL141" s="120"/>
      <c r="AM141" s="120"/>
      <c r="AN141" s="120"/>
      <c r="AO141" s="120"/>
      <c r="AP141" s="117" t="s">
        <v>179</v>
      </c>
      <c r="AQ141" s="116" t="s">
        <v>779</v>
      </c>
      <c r="AR141" s="116">
        <v>0.22</v>
      </c>
      <c r="AS141" s="117" t="s">
        <v>229</v>
      </c>
      <c r="AT141" s="116" t="s">
        <v>780</v>
      </c>
      <c r="AU141" s="117">
        <v>1</v>
      </c>
      <c r="AV141" s="116" t="s">
        <v>182</v>
      </c>
      <c r="AW141" s="116" t="s">
        <v>781</v>
      </c>
      <c r="AX141" s="116">
        <v>3</v>
      </c>
      <c r="AY141" s="136"/>
      <c r="AZ141" s="136"/>
      <c r="BA141" s="136"/>
      <c r="BB141" s="136"/>
      <c r="BC141" s="136"/>
      <c r="BD141" s="136"/>
      <c r="BE141" s="136"/>
      <c r="BF141" s="136"/>
      <c r="BG141" s="370"/>
      <c r="BH141" s="57" t="s">
        <v>886</v>
      </c>
      <c r="BI141" s="364" t="s">
        <v>1015</v>
      </c>
    </row>
    <row r="142" spans="1:150" ht="24.75" hidden="1" customHeight="1" x14ac:dyDescent="0.2">
      <c r="A142" s="179" t="s">
        <v>784</v>
      </c>
      <c r="B142" s="179"/>
      <c r="C142" s="179"/>
      <c r="D142" s="180"/>
      <c r="E142" s="181"/>
      <c r="F142" s="181"/>
      <c r="G142" s="181"/>
      <c r="H142" s="181"/>
      <c r="I142" s="181"/>
      <c r="J142" s="181"/>
      <c r="K142" s="181"/>
      <c r="L142" s="181"/>
      <c r="M142" s="181"/>
      <c r="N142" s="182">
        <f t="shared" ref="N142:S142" si="2">SUM(N6:N141)-N138</f>
        <v>77727941.971764684</v>
      </c>
      <c r="O142" s="182">
        <f t="shared" si="2"/>
        <v>6384417.6241176482</v>
      </c>
      <c r="P142" s="182">
        <f t="shared" si="2"/>
        <v>1006181.4276470591</v>
      </c>
      <c r="Q142" s="182">
        <f t="shared" si="2"/>
        <v>41280124.349999994</v>
      </c>
      <c r="R142" s="182">
        <f t="shared" si="2"/>
        <v>736929.79</v>
      </c>
      <c r="S142" s="182">
        <f t="shared" si="2"/>
        <v>31641650.780000005</v>
      </c>
      <c r="T142" s="182"/>
      <c r="U142" s="182"/>
      <c r="V142" s="182"/>
      <c r="W142" s="183"/>
      <c r="X142" s="182">
        <f>SUM(Z6:Z7)-X138</f>
        <v>0</v>
      </c>
      <c r="Y142" s="182">
        <f>SUM(AA6:AA7)-Y138</f>
        <v>0</v>
      </c>
      <c r="Z142" s="182">
        <f>SUM(AB6:AB7)-Z138</f>
        <v>0</v>
      </c>
      <c r="AA142" s="182">
        <f>SUM(AC6:AC7)-AA138</f>
        <v>0</v>
      </c>
      <c r="AB142" s="182">
        <f>SUM(AD6:AD141)-AB138</f>
        <v>10000</v>
      </c>
      <c r="AC142" s="182">
        <f>SUM(AE6:AE141)-AC138</f>
        <v>0</v>
      </c>
      <c r="AD142" s="182">
        <f>SUM(AF6:AF141)-AD138</f>
        <v>2548</v>
      </c>
      <c r="AE142" s="182">
        <f>SUM(AG6:AG141)-AE138</f>
        <v>0</v>
      </c>
      <c r="AF142" s="182"/>
      <c r="AG142" s="181"/>
      <c r="AH142" s="181"/>
      <c r="AI142" s="181"/>
      <c r="AJ142" s="181"/>
      <c r="AK142" s="181"/>
      <c r="AL142" s="181"/>
      <c r="AM142" s="181"/>
      <c r="AN142" s="181"/>
      <c r="AO142" s="181"/>
      <c r="AP142" s="184"/>
      <c r="AQ142" s="184"/>
      <c r="AR142" s="184"/>
      <c r="AS142" s="184"/>
      <c r="AT142" s="181"/>
      <c r="AU142" s="184"/>
      <c r="AV142" s="184"/>
      <c r="AW142" s="181"/>
      <c r="AX142" s="184"/>
      <c r="AY142" s="184"/>
      <c r="AZ142" s="181"/>
      <c r="BA142" s="184"/>
    </row>
    <row r="143" spans="1:150" ht="24.75" customHeight="1" x14ac:dyDescent="0.2">
      <c r="A143" s="185"/>
      <c r="B143" s="185"/>
      <c r="C143" s="185"/>
      <c r="D143" s="185"/>
      <c r="E143" s="17"/>
      <c r="F143" s="17"/>
      <c r="G143" s="17"/>
      <c r="H143" s="17"/>
      <c r="I143" s="17"/>
      <c r="J143" s="17"/>
      <c r="K143" s="17"/>
      <c r="L143" s="17"/>
      <c r="M143" s="17"/>
      <c r="N143" s="17"/>
      <c r="O143" s="17"/>
      <c r="P143" s="17"/>
      <c r="Q143" s="17"/>
      <c r="R143" s="17"/>
      <c r="S143" s="17"/>
      <c r="T143" s="17"/>
      <c r="U143" s="17"/>
      <c r="V143" s="17"/>
      <c r="W143" s="186"/>
      <c r="X143" s="17"/>
      <c r="Y143" s="17"/>
      <c r="Z143" s="17"/>
      <c r="AA143" s="17"/>
      <c r="AB143" s="17"/>
      <c r="AC143" s="17"/>
      <c r="AD143" s="17"/>
      <c r="AE143" s="17"/>
      <c r="AF143" s="17"/>
      <c r="AG143" s="17"/>
      <c r="AH143" s="17"/>
      <c r="AI143" s="17"/>
      <c r="AJ143" s="17"/>
      <c r="AK143" s="17"/>
      <c r="AL143" s="17"/>
      <c r="AM143" s="17"/>
      <c r="AN143" s="17"/>
      <c r="AO143" s="17"/>
      <c r="AP143" s="107"/>
      <c r="AQ143" s="107"/>
      <c r="AR143" s="187"/>
      <c r="AS143" s="107"/>
      <c r="AT143" s="17"/>
      <c r="AU143" s="107"/>
      <c r="AV143" s="107"/>
      <c r="AW143" s="17"/>
      <c r="AX143" s="107"/>
      <c r="AY143" s="107"/>
      <c r="AZ143" s="17"/>
      <c r="BA143" s="107"/>
    </row>
    <row r="144" spans="1:150" ht="24.75" customHeight="1" x14ac:dyDescent="0.2">
      <c r="A144" s="185"/>
      <c r="B144" s="185"/>
      <c r="C144" s="185"/>
      <c r="D144" s="185"/>
      <c r="E144" s="17"/>
      <c r="F144" s="17"/>
      <c r="G144" s="17"/>
      <c r="H144" s="17"/>
      <c r="I144" s="17"/>
      <c r="J144" s="17"/>
      <c r="K144" s="17"/>
      <c r="L144" s="17"/>
      <c r="M144" s="17"/>
      <c r="N144" s="17"/>
      <c r="O144" s="190"/>
      <c r="P144" s="190"/>
      <c r="Q144" s="190"/>
      <c r="R144" s="190"/>
      <c r="S144" s="189"/>
      <c r="T144" s="17"/>
      <c r="U144" s="17"/>
      <c r="V144" s="17"/>
      <c r="W144" s="186"/>
      <c r="X144" s="17"/>
      <c r="Y144" s="17"/>
      <c r="Z144" s="189"/>
      <c r="AA144" s="17"/>
      <c r="AB144" s="17"/>
      <c r="AC144" s="17"/>
      <c r="AD144" s="17"/>
      <c r="AE144" s="17"/>
      <c r="AF144" s="17"/>
      <c r="AG144" s="17"/>
      <c r="AH144" s="17"/>
      <c r="AI144" s="17"/>
      <c r="AJ144" s="17"/>
      <c r="AK144" s="17"/>
      <c r="AL144" s="17"/>
      <c r="AM144" s="17"/>
      <c r="AN144" s="17"/>
      <c r="AO144" s="17"/>
      <c r="AP144" s="107"/>
      <c r="AQ144" s="107"/>
      <c r="AR144" s="107"/>
      <c r="AS144" s="107"/>
      <c r="AT144" s="17"/>
      <c r="AU144" s="107"/>
      <c r="AV144" s="107"/>
      <c r="AW144" s="17"/>
      <c r="AX144" s="107"/>
      <c r="AY144" s="107"/>
      <c r="AZ144" s="17"/>
      <c r="BA144" s="107"/>
    </row>
    <row r="145" spans="1:53" ht="24.75" customHeight="1" x14ac:dyDescent="0.2">
      <c r="A145" s="185"/>
      <c r="B145" s="185"/>
      <c r="C145" s="185"/>
      <c r="D145" s="185"/>
      <c r="E145" s="17"/>
      <c r="F145" s="17"/>
      <c r="G145" s="17"/>
      <c r="H145" s="17"/>
      <c r="I145" s="17"/>
      <c r="J145" s="17"/>
      <c r="K145" s="17"/>
      <c r="L145" s="17"/>
      <c r="M145" s="17"/>
      <c r="N145" s="189"/>
      <c r="O145" s="189"/>
      <c r="P145" s="189"/>
      <c r="S145" s="189"/>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0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206"/>
      <c r="O146" s="17"/>
      <c r="P146" s="17"/>
      <c r="Q146" s="17"/>
      <c r="R146" s="17"/>
      <c r="S146" s="189"/>
      <c r="T146" s="17"/>
      <c r="U146" s="17"/>
      <c r="V146" s="17"/>
      <c r="W146" s="186"/>
      <c r="X146" s="17"/>
      <c r="Y146" s="17"/>
      <c r="Z146" s="17"/>
      <c r="AA146" s="17"/>
      <c r="AB146" s="17"/>
      <c r="AC146" s="17"/>
      <c r="AD146" s="17"/>
      <c r="AE146" s="17"/>
      <c r="AF146" s="17"/>
      <c r="AG146" s="190"/>
      <c r="AH146" s="190"/>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189"/>
      <c r="O147" s="189"/>
      <c r="P147" s="190"/>
      <c r="Q147" s="190"/>
      <c r="R147" s="190"/>
      <c r="S147" s="190"/>
      <c r="T147" s="190"/>
      <c r="U147" s="17"/>
      <c r="V147" s="17"/>
      <c r="W147" s="186"/>
      <c r="X147" s="17"/>
      <c r="Y147" s="17"/>
      <c r="Z147" s="17"/>
      <c r="AA147" s="17"/>
      <c r="AB147" s="17"/>
      <c r="AC147" s="17"/>
      <c r="AD147" s="17"/>
      <c r="AE147" s="17"/>
      <c r="AF147" s="17"/>
      <c r="AG147" s="190"/>
      <c r="AH147" s="190"/>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206"/>
      <c r="O148" s="190"/>
      <c r="P148" s="190"/>
      <c r="Q148" s="190"/>
      <c r="R148" s="190"/>
      <c r="S148" s="190"/>
      <c r="T148" s="190"/>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206"/>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206"/>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206"/>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17"/>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17"/>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86"/>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86"/>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86"/>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85"/>
      <c r="B199" s="185"/>
      <c r="C199" s="185"/>
      <c r="D199" s="185"/>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85"/>
      <c r="B200" s="185"/>
      <c r="C200" s="185"/>
      <c r="D200" s="185"/>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85"/>
      <c r="B201" s="185"/>
      <c r="C201" s="185"/>
      <c r="D201" s="185"/>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91"/>
      <c r="B202" s="191"/>
      <c r="C202" s="191"/>
      <c r="D202" s="1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91"/>
      <c r="B203" s="191"/>
      <c r="C203" s="191"/>
      <c r="D203" s="190"/>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ht="24.75" customHeight="1" x14ac:dyDescent="0.2">
      <c r="A207" s="191"/>
      <c r="B207" s="191"/>
      <c r="C207" s="191"/>
      <c r="D207" s="190"/>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90"/>
      <c r="AH207" s="190"/>
      <c r="AI207" s="17"/>
      <c r="AJ207" s="17"/>
      <c r="AK207" s="17"/>
      <c r="AL207" s="17"/>
      <c r="AM207" s="17"/>
      <c r="AN207" s="17"/>
      <c r="AO207" s="17"/>
      <c r="AP207" s="107"/>
      <c r="AQ207" s="107"/>
      <c r="AR207" s="107"/>
      <c r="AS207" s="107"/>
      <c r="AT207" s="17"/>
      <c r="AU207" s="107"/>
      <c r="AV207" s="107"/>
      <c r="AW207" s="17"/>
      <c r="AX207" s="107"/>
      <c r="AY207" s="107"/>
      <c r="AZ207" s="17"/>
      <c r="BA207" s="107"/>
    </row>
    <row r="208" spans="1:53" ht="24.75" customHeight="1" x14ac:dyDescent="0.2">
      <c r="A208" s="191"/>
      <c r="B208" s="191"/>
      <c r="C208" s="191"/>
      <c r="D208" s="190"/>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90"/>
      <c r="AH208" s="190"/>
      <c r="AI208" s="17"/>
      <c r="AJ208" s="17"/>
      <c r="AK208" s="17"/>
      <c r="AL208" s="17"/>
      <c r="AM208" s="17"/>
      <c r="AN208" s="17"/>
      <c r="AO208" s="17"/>
      <c r="AP208" s="107"/>
      <c r="AQ208" s="107"/>
      <c r="AR208" s="107"/>
      <c r="AS208" s="107"/>
      <c r="AT208" s="17"/>
      <c r="AU208" s="107"/>
      <c r="AV208" s="107"/>
      <c r="AW208" s="17"/>
      <c r="AX208" s="107"/>
      <c r="AY208" s="107"/>
      <c r="AZ208" s="17"/>
      <c r="BA208" s="107"/>
    </row>
    <row r="209" spans="1:53" ht="24.75" customHeight="1" x14ac:dyDescent="0.2">
      <c r="A209" s="191"/>
      <c r="B209" s="191"/>
      <c r="C209" s="191"/>
      <c r="D209" s="190"/>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90"/>
      <c r="AH209" s="190"/>
      <c r="AI209" s="17"/>
      <c r="AJ209" s="17"/>
      <c r="AK209" s="17"/>
      <c r="AL209" s="17"/>
      <c r="AM209" s="17"/>
      <c r="AN209" s="17"/>
      <c r="AO209" s="17"/>
      <c r="AP209" s="107"/>
      <c r="AQ209" s="107"/>
      <c r="AR209" s="107"/>
      <c r="AS209" s="107"/>
      <c r="AT209" s="17"/>
      <c r="AU209" s="107"/>
      <c r="AV209" s="107"/>
      <c r="AW209" s="17"/>
      <c r="AX209" s="107"/>
      <c r="AY209" s="107"/>
      <c r="AZ209" s="17"/>
      <c r="BA209" s="107"/>
    </row>
    <row r="210" spans="1:53" x14ac:dyDescent="0.2">
      <c r="AG210" s="192"/>
      <c r="AH210" s="192"/>
    </row>
    <row r="211" spans="1:53" x14ac:dyDescent="0.2">
      <c r="AG211" s="192"/>
      <c r="AH211" s="192"/>
    </row>
    <row r="212" spans="1:53" x14ac:dyDescent="0.2">
      <c r="AG212" s="192"/>
      <c r="AH212" s="192"/>
    </row>
    <row r="213" spans="1:53" x14ac:dyDescent="0.2">
      <c r="AG213" s="192"/>
      <c r="AH213" s="192"/>
    </row>
    <row r="214" spans="1:53" x14ac:dyDescent="0.2">
      <c r="AG214" s="192"/>
      <c r="AH214" s="192"/>
    </row>
    <row r="215" spans="1:53" x14ac:dyDescent="0.2">
      <c r="AG215" s="192"/>
      <c r="AH215" s="192"/>
    </row>
    <row r="216" spans="1:53" x14ac:dyDescent="0.2">
      <c r="AG216" s="192"/>
      <c r="AH216" s="192"/>
    </row>
    <row r="217" spans="1:53" x14ac:dyDescent="0.2">
      <c r="AG217" s="192"/>
      <c r="AH217" s="192"/>
    </row>
    <row r="218" spans="1:53" x14ac:dyDescent="0.2">
      <c r="AG218" s="192"/>
      <c r="AH218" s="192"/>
    </row>
    <row r="219" spans="1:53" x14ac:dyDescent="0.2">
      <c r="AG219" s="192"/>
      <c r="AH219" s="192"/>
    </row>
    <row r="220" spans="1:53" x14ac:dyDescent="0.2">
      <c r="AG220" s="192"/>
      <c r="AH220" s="192"/>
    </row>
    <row r="221" spans="1:53" x14ac:dyDescent="0.2">
      <c r="AG221" s="192"/>
      <c r="AH221" s="192"/>
    </row>
    <row r="222" spans="1:53" x14ac:dyDescent="0.2">
      <c r="AG222" s="192"/>
      <c r="AH222" s="192"/>
    </row>
    <row r="223" spans="1:53" x14ac:dyDescent="0.2">
      <c r="AG223" s="192"/>
      <c r="AH223" s="192"/>
    </row>
    <row r="224" spans="1:53"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x14ac:dyDescent="0.2">
      <c r="AG377" s="192"/>
      <c r="AH377" s="192"/>
    </row>
    <row r="378" spans="1:60" x14ac:dyDescent="0.2">
      <c r="AG378" s="192"/>
      <c r="AH378" s="192"/>
    </row>
    <row r="379" spans="1:60" x14ac:dyDescent="0.2">
      <c r="AG379" s="192"/>
      <c r="AH379" s="192"/>
    </row>
    <row r="380" spans="1:60" s="101" customFormat="1" ht="23.25" customHeight="1" x14ac:dyDescent="0.2">
      <c r="A380" s="193"/>
      <c r="B380" s="193"/>
      <c r="C380" s="193"/>
      <c r="D380" s="194"/>
      <c r="E380" s="195"/>
      <c r="F380" s="195"/>
      <c r="G380" s="195"/>
      <c r="H380" s="195"/>
      <c r="I380" s="195"/>
      <c r="J380" s="195"/>
      <c r="K380" s="195"/>
      <c r="L380" s="195"/>
      <c r="M380" s="195"/>
      <c r="N380" s="196"/>
      <c r="O380" s="196"/>
      <c r="P380" s="196"/>
      <c r="Q380" s="534" t="s">
        <v>785</v>
      </c>
      <c r="R380" s="534"/>
      <c r="S380" s="197" t="e">
        <f>#REF!+#REF!+#REF!+#REF!+#REF!+#REF!+#REF!+#REF!+#REF!+#REF!+#REF!+#REF!+#REF!+#REF!+#REF!+#REF!+#REF!+#REF!+S21+#REF!+#REF!+#REF!+#REF!</f>
        <v>#REF!</v>
      </c>
      <c r="T380" s="195"/>
      <c r="U380" s="195"/>
      <c r="V380" s="195"/>
      <c r="W380" s="195"/>
      <c r="X380" s="195"/>
      <c r="Y380" s="195"/>
      <c r="Z380" s="195"/>
      <c r="AA380" s="195"/>
      <c r="AB380" s="195"/>
      <c r="AC380" s="195"/>
      <c r="AD380" s="195"/>
      <c r="AE380" s="195"/>
      <c r="AF380" s="195"/>
      <c r="AG380" s="198"/>
      <c r="AH380" s="198"/>
      <c r="AI380" s="199"/>
      <c r="AJ380" s="199"/>
      <c r="AK380" s="199"/>
      <c r="AL380" s="199"/>
      <c r="AM380" s="199"/>
      <c r="AN380" s="199"/>
      <c r="AO380" s="199"/>
      <c r="AP380" s="199"/>
      <c r="AQ380" s="199"/>
      <c r="AR380" s="199"/>
      <c r="AS380" s="199"/>
      <c r="AT380" s="199"/>
      <c r="AU380" s="199"/>
      <c r="AV380" s="199"/>
      <c r="AW380" s="199"/>
      <c r="AX380" s="199"/>
      <c r="AY380" s="199"/>
      <c r="AZ380" s="199"/>
      <c r="BA380" s="199"/>
      <c r="BH380" s="146"/>
    </row>
    <row r="381" spans="1:60" s="101" customFormat="1" ht="23.25" customHeight="1" x14ac:dyDescent="0.2">
      <c r="A381" s="193"/>
      <c r="B381" s="193"/>
      <c r="C381" s="193"/>
      <c r="D381" s="194"/>
      <c r="E381" s="195"/>
      <c r="F381" s="195"/>
      <c r="G381" s="195"/>
      <c r="H381" s="195"/>
      <c r="I381" s="195"/>
      <c r="J381" s="195"/>
      <c r="K381" s="195"/>
      <c r="L381" s="195"/>
      <c r="M381" s="195"/>
      <c r="N381" s="196"/>
      <c r="P381" s="196"/>
      <c r="R381" s="101" t="s">
        <v>786</v>
      </c>
      <c r="S381" s="197" t="e">
        <f>#REF!+#REF!+#REF!+#REF!+#REF!+#REF!+#REF!+#REF!+#REF!+#REF!+#REF!+#REF!+#REF!+#REF!+#REF!+#REF!+#REF!+#REF!+#REF!+#REF!+#REF!+#REF!+#REF!</f>
        <v>#REF!</v>
      </c>
      <c r="T381" s="195"/>
      <c r="U381" s="195"/>
      <c r="V381" s="195"/>
      <c r="W381" s="195"/>
      <c r="X381" s="195"/>
      <c r="Y381" s="195"/>
      <c r="Z381" s="195"/>
      <c r="AA381" s="195"/>
      <c r="AB381" s="195"/>
      <c r="AC381" s="195"/>
      <c r="AD381" s="195"/>
      <c r="AE381" s="195"/>
      <c r="AF381" s="195"/>
      <c r="AG381" s="198"/>
      <c r="AH381" s="198"/>
      <c r="AI381" s="199"/>
      <c r="AJ381" s="199"/>
      <c r="AK381" s="199"/>
      <c r="AL381" s="199"/>
      <c r="AM381" s="199"/>
      <c r="AN381" s="199"/>
      <c r="AO381" s="199"/>
      <c r="AP381" s="199"/>
      <c r="AQ381" s="199"/>
      <c r="AR381" s="199"/>
      <c r="AS381" s="199"/>
      <c r="AT381" s="199"/>
      <c r="AU381" s="199"/>
      <c r="AV381" s="199"/>
      <c r="AW381" s="199"/>
      <c r="AX381" s="199"/>
      <c r="AY381" s="199"/>
      <c r="AZ381" s="199"/>
      <c r="BA381" s="199"/>
      <c r="BH381" s="146"/>
    </row>
    <row r="382" spans="1:60" s="101" customFormat="1" ht="23.25" customHeight="1" x14ac:dyDescent="0.2">
      <c r="A382" s="200" t="s">
        <v>787</v>
      </c>
      <c r="B382" s="200"/>
      <c r="C382" s="200"/>
      <c r="D382" s="194"/>
      <c r="E382" s="195"/>
      <c r="F382" s="195"/>
      <c r="G382" s="195"/>
      <c r="H382" s="195"/>
      <c r="I382" s="195"/>
      <c r="J382" s="195"/>
      <c r="K382" s="195"/>
      <c r="L382" s="195"/>
      <c r="M382" s="195"/>
      <c r="N382" s="196"/>
      <c r="P382" s="196"/>
      <c r="S382" s="197"/>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200" t="s">
        <v>788</v>
      </c>
      <c r="B383" s="200"/>
      <c r="C383" s="200"/>
      <c r="D383" s="194"/>
      <c r="E383" s="195"/>
      <c r="F383" s="195"/>
      <c r="G383" s="195"/>
      <c r="H383" s="195"/>
      <c r="I383" s="195"/>
      <c r="J383" s="195"/>
      <c r="K383" s="195"/>
      <c r="L383" s="195"/>
      <c r="M383" s="195"/>
      <c r="N383" s="196"/>
      <c r="P383" s="196"/>
      <c r="S383" s="197"/>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s="101" customFormat="1" ht="23.25" customHeight="1" x14ac:dyDescent="0.2">
      <c r="A384" s="200" t="s">
        <v>789</v>
      </c>
      <c r="B384" s="200"/>
      <c r="C384" s="200"/>
      <c r="D384" s="194"/>
      <c r="E384" s="195"/>
      <c r="F384" s="195"/>
      <c r="G384" s="195"/>
      <c r="H384" s="195"/>
      <c r="I384" s="195"/>
      <c r="J384" s="195"/>
      <c r="K384" s="195"/>
      <c r="L384" s="195"/>
      <c r="M384" s="195"/>
      <c r="N384" s="196"/>
      <c r="P384" s="196"/>
      <c r="S384" s="197"/>
      <c r="T384" s="195"/>
      <c r="U384" s="195"/>
      <c r="V384" s="195"/>
      <c r="W384" s="195"/>
      <c r="X384" s="195"/>
      <c r="Y384" s="195"/>
      <c r="Z384" s="195"/>
      <c r="AA384" s="195"/>
      <c r="AB384" s="195"/>
      <c r="AC384" s="195"/>
      <c r="AD384" s="195"/>
      <c r="AE384" s="195"/>
      <c r="AF384" s="195"/>
      <c r="AG384" s="198"/>
      <c r="AH384" s="198"/>
      <c r="AI384" s="199"/>
      <c r="AJ384" s="199"/>
      <c r="AK384" s="199"/>
      <c r="AL384" s="199"/>
      <c r="AM384" s="199"/>
      <c r="AN384" s="199"/>
      <c r="AO384" s="199"/>
      <c r="AP384" s="199"/>
      <c r="AQ384" s="199"/>
      <c r="AR384" s="199"/>
      <c r="AS384" s="199"/>
      <c r="AT384" s="199"/>
      <c r="AU384" s="199"/>
      <c r="AV384" s="199"/>
      <c r="AW384" s="199"/>
      <c r="AX384" s="199"/>
      <c r="AY384" s="199"/>
      <c r="AZ384" s="199"/>
      <c r="BA384" s="199"/>
      <c r="BH384" s="146"/>
    </row>
    <row r="385" spans="1:60" s="101" customFormat="1" ht="23.25" customHeight="1" x14ac:dyDescent="0.2">
      <c r="A385" s="200" t="s">
        <v>790</v>
      </c>
      <c r="B385" s="200"/>
      <c r="C385" s="200"/>
      <c r="D385" s="194"/>
      <c r="E385" s="195"/>
      <c r="F385" s="195"/>
      <c r="G385" s="195"/>
      <c r="H385" s="195"/>
      <c r="I385" s="195"/>
      <c r="J385" s="195"/>
      <c r="K385" s="195"/>
      <c r="L385" s="195"/>
      <c r="M385" s="195"/>
      <c r="N385" s="196"/>
      <c r="P385" s="196"/>
      <c r="S385" s="197"/>
      <c r="T385" s="195"/>
      <c r="U385" s="195"/>
      <c r="V385" s="195"/>
      <c r="W385" s="195"/>
      <c r="X385" s="195"/>
      <c r="Y385" s="195"/>
      <c r="Z385" s="195"/>
      <c r="AA385" s="195"/>
      <c r="AB385" s="195"/>
      <c r="AC385" s="195"/>
      <c r="AD385" s="195"/>
      <c r="AE385" s="195"/>
      <c r="AF385" s="195"/>
      <c r="AG385" s="198"/>
      <c r="AH385" s="198"/>
      <c r="AI385" s="199"/>
      <c r="AJ385" s="199"/>
      <c r="AK385" s="199"/>
      <c r="AL385" s="199"/>
      <c r="AM385" s="199"/>
      <c r="AN385" s="199"/>
      <c r="AO385" s="199"/>
      <c r="AP385" s="199"/>
      <c r="AQ385" s="199"/>
      <c r="AR385" s="199"/>
      <c r="AS385" s="199"/>
      <c r="AT385" s="199"/>
      <c r="AU385" s="199"/>
      <c r="AV385" s="199"/>
      <c r="AW385" s="199"/>
      <c r="AX385" s="199"/>
      <c r="AY385" s="199"/>
      <c r="AZ385" s="199"/>
      <c r="BA385" s="199"/>
      <c r="BH385" s="146"/>
    </row>
    <row r="386" spans="1:60" s="101" customFormat="1" ht="23.25" customHeight="1" x14ac:dyDescent="0.2">
      <c r="A386" s="200" t="s">
        <v>791</v>
      </c>
      <c r="B386" s="200"/>
      <c r="C386" s="200"/>
      <c r="D386" s="194"/>
      <c r="E386" s="195"/>
      <c r="F386" s="195"/>
      <c r="G386" s="195"/>
      <c r="H386" s="195"/>
      <c r="I386" s="195"/>
      <c r="J386" s="195"/>
      <c r="K386" s="195"/>
      <c r="L386" s="195"/>
      <c r="M386" s="195"/>
      <c r="N386" s="196"/>
      <c r="P386" s="196"/>
      <c r="S386" s="197"/>
      <c r="T386" s="195"/>
      <c r="U386" s="195"/>
      <c r="V386" s="195"/>
      <c r="W386" s="195"/>
      <c r="X386" s="195"/>
      <c r="Y386" s="195"/>
      <c r="Z386" s="195"/>
      <c r="AA386" s="195"/>
      <c r="AB386" s="195"/>
      <c r="AC386" s="195"/>
      <c r="AD386" s="195"/>
      <c r="AE386" s="195"/>
      <c r="AF386" s="195"/>
      <c r="AG386" s="198"/>
      <c r="AH386" s="198"/>
      <c r="AI386" s="199"/>
      <c r="AJ386" s="199"/>
      <c r="AK386" s="199"/>
      <c r="AL386" s="199"/>
      <c r="AM386" s="199"/>
      <c r="AN386" s="199"/>
      <c r="AO386" s="199"/>
      <c r="AP386" s="199"/>
      <c r="AQ386" s="199"/>
      <c r="AR386" s="199"/>
      <c r="AS386" s="199"/>
      <c r="AT386" s="199"/>
      <c r="AU386" s="199"/>
      <c r="AV386" s="199"/>
      <c r="AW386" s="199"/>
      <c r="AX386" s="199"/>
      <c r="AY386" s="199"/>
      <c r="AZ386" s="199"/>
      <c r="BA386" s="199"/>
      <c r="BH386" s="146"/>
    </row>
    <row r="387" spans="1:60" x14ac:dyDescent="0.2">
      <c r="A387" s="535"/>
      <c r="B387" s="535"/>
      <c r="C387" s="535"/>
      <c r="D387" s="535"/>
      <c r="E387" s="394"/>
      <c r="F387" s="394"/>
      <c r="G387" s="394"/>
      <c r="X387" s="201"/>
      <c r="Y387" s="201"/>
      <c r="Z387" s="201"/>
      <c r="AA387" s="202"/>
      <c r="AB387" s="202"/>
      <c r="AC387" s="202"/>
      <c r="AD387" s="201"/>
      <c r="AE387" s="201"/>
      <c r="AF387" s="201"/>
      <c r="AG387" s="203"/>
      <c r="AH387" s="192"/>
    </row>
    <row r="388" spans="1:60" ht="45.75" customHeight="1" x14ac:dyDescent="0.2">
      <c r="A388" s="535"/>
      <c r="B388" s="535"/>
      <c r="C388" s="535"/>
      <c r="D388" s="535"/>
      <c r="E388" s="535"/>
      <c r="F388" s="535"/>
      <c r="G388" s="535"/>
      <c r="N388" s="204"/>
      <c r="O388" s="204"/>
      <c r="P388" s="204"/>
      <c r="Q388" s="204"/>
      <c r="R388" s="204"/>
      <c r="S388" s="204"/>
      <c r="T388" s="147"/>
      <c r="X388" s="201"/>
      <c r="Y388" s="201"/>
      <c r="Z388" s="201"/>
      <c r="AA388" s="202"/>
      <c r="AB388" s="202"/>
      <c r="AC388" s="202"/>
      <c r="AD388" s="201"/>
      <c r="AE388" s="201"/>
      <c r="AF388" s="201"/>
      <c r="AG388" s="205"/>
    </row>
    <row r="389" spans="1:60" x14ac:dyDescent="0.2">
      <c r="X389" s="201"/>
      <c r="Y389" s="201"/>
      <c r="Z389" s="201"/>
      <c r="AA389" s="201"/>
      <c r="AB389" s="201"/>
      <c r="AC389" s="201"/>
      <c r="AD389" s="201"/>
      <c r="AE389" s="201"/>
      <c r="AF389" s="201"/>
      <c r="AG389" s="205"/>
    </row>
    <row r="390" spans="1:60" x14ac:dyDescent="0.2">
      <c r="S390" s="204"/>
      <c r="X390" s="201"/>
      <c r="Y390" s="201"/>
      <c r="Z390" s="201"/>
      <c r="AA390" s="201"/>
      <c r="AB390" s="201"/>
      <c r="AC390" s="201"/>
      <c r="AD390" s="201"/>
      <c r="AE390" s="201"/>
      <c r="AF390" s="201"/>
      <c r="AG390" s="205"/>
    </row>
    <row r="391" spans="1:60" x14ac:dyDescent="0.2">
      <c r="X391" s="201"/>
      <c r="Y391" s="201"/>
      <c r="Z391" s="201"/>
      <c r="AA391" s="201"/>
      <c r="AB391" s="201"/>
      <c r="AC391" s="201"/>
      <c r="AD391" s="201"/>
      <c r="AE391" s="201"/>
      <c r="AF391" s="201"/>
      <c r="AG391" s="205"/>
    </row>
    <row r="392" spans="1:60" x14ac:dyDescent="0.2">
      <c r="X392" s="201"/>
      <c r="Y392" s="201"/>
      <c r="Z392" s="206"/>
      <c r="AA392" s="206"/>
      <c r="AB392" s="206"/>
      <c r="AC392" s="206"/>
      <c r="AD392" s="206"/>
      <c r="AE392" s="201"/>
      <c r="AF392" s="201"/>
      <c r="AG392" s="205"/>
    </row>
    <row r="393" spans="1:60" x14ac:dyDescent="0.2">
      <c r="X393" s="201"/>
      <c r="Y393" s="201"/>
      <c r="Z393" s="201"/>
      <c r="AA393" s="201"/>
      <c r="AB393" s="201"/>
      <c r="AC393" s="201"/>
      <c r="AD393" s="201"/>
      <c r="AE393" s="201"/>
      <c r="AF393" s="201"/>
      <c r="AG393" s="205"/>
    </row>
    <row r="394" spans="1:60" x14ac:dyDescent="0.2">
      <c r="X394" s="201"/>
      <c r="Y394" s="201"/>
      <c r="Z394" s="201"/>
      <c r="AA394" s="201"/>
      <c r="AB394" s="201"/>
      <c r="AC394" s="201"/>
      <c r="AD394" s="201"/>
      <c r="AE394" s="201"/>
      <c r="AF394" s="201"/>
      <c r="AG394" s="205"/>
    </row>
    <row r="395" spans="1:60" x14ac:dyDescent="0.2">
      <c r="A395" s="207"/>
      <c r="B395" s="207"/>
      <c r="C395" s="207"/>
      <c r="X395" s="201"/>
      <c r="Y395" s="201"/>
      <c r="Z395" s="201"/>
      <c r="AA395" s="206"/>
      <c r="AB395" s="206"/>
      <c r="AC395" s="206"/>
      <c r="AD395" s="206"/>
      <c r="AE395" s="206"/>
      <c r="AF395" s="206"/>
      <c r="AG395" s="208"/>
    </row>
    <row r="396" spans="1:60" x14ac:dyDescent="0.2">
      <c r="A396" s="207"/>
      <c r="B396" s="207"/>
      <c r="C396" s="207"/>
      <c r="X396" s="201"/>
      <c r="Y396" s="201"/>
      <c r="Z396" s="201"/>
      <c r="AA396" s="201"/>
      <c r="AB396" s="201"/>
      <c r="AC396" s="201"/>
      <c r="AD396" s="201"/>
      <c r="AE396" s="201"/>
      <c r="AF396" s="201"/>
      <c r="AG396" s="205"/>
    </row>
    <row r="397" spans="1:60" x14ac:dyDescent="0.2">
      <c r="A397" s="209"/>
      <c r="B397" s="209"/>
      <c r="C397" s="209"/>
      <c r="X397" s="201"/>
      <c r="Y397" s="201"/>
      <c r="Z397" s="201"/>
      <c r="AA397" s="201"/>
      <c r="AB397" s="201"/>
      <c r="AC397" s="201"/>
      <c r="AD397" s="201"/>
      <c r="AE397" s="201"/>
      <c r="AF397" s="201"/>
      <c r="AG397" s="205"/>
    </row>
    <row r="398" spans="1:60" x14ac:dyDescent="0.2">
      <c r="A398" s="207"/>
      <c r="B398" s="207"/>
      <c r="C398" s="207"/>
    </row>
    <row r="399" spans="1:60" x14ac:dyDescent="0.2">
      <c r="A399" s="207"/>
      <c r="B399" s="207"/>
      <c r="C399" s="207"/>
    </row>
    <row r="400" spans="1:60" x14ac:dyDescent="0.2">
      <c r="A400" s="207"/>
      <c r="B400" s="207"/>
      <c r="C400" s="207"/>
    </row>
  </sheetData>
  <autoFilter ref="A4:BI142">
    <filterColumn colId="0">
      <filters>
        <filter val="2.1.1.3"/>
        <filter val="2.1.1.3.1"/>
        <filter val="2.1.1.3.2"/>
        <filter val="2.1.1.3.3"/>
        <filter val="2.1.3.1"/>
        <filter val="2.1.3.1.1"/>
        <filter val="2.1.3.1.2"/>
        <filter val="2.1.3.1.3"/>
        <filter val="2.1.3.1.4"/>
      </filters>
    </filterColumn>
  </autoFilter>
  <mergeCells count="9">
    <mergeCell ref="AF3:AO3"/>
    <mergeCell ref="AP3:BG3"/>
    <mergeCell ref="Q380:R380"/>
    <mergeCell ref="A387:D387"/>
    <mergeCell ref="A388:G388"/>
    <mergeCell ref="A3:M3"/>
    <mergeCell ref="N3:S3"/>
    <mergeCell ref="T3:W3"/>
    <mergeCell ref="X3:AE3"/>
  </mergeCell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402"/>
  <sheetViews>
    <sheetView topLeftCell="A4" workbookViewId="0">
      <pane xSplit="4" ySplit="1" topLeftCell="N5" activePane="bottomRight" state="frozen"/>
      <selection activeCell="A4" sqref="A4"/>
      <selection pane="topRight" activeCell="E4" sqref="E4"/>
      <selection pane="bottomLeft" activeCell="A5" sqref="A5"/>
      <selection pane="bottomRight" activeCell="D60" sqref="D60"/>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536" t="s">
        <v>100</v>
      </c>
      <c r="B3" s="537"/>
      <c r="C3" s="537"/>
      <c r="D3" s="537"/>
      <c r="E3" s="537"/>
      <c r="F3" s="537"/>
      <c r="G3" s="537"/>
      <c r="H3" s="537"/>
      <c r="I3" s="537"/>
      <c r="J3" s="537"/>
      <c r="K3" s="537"/>
      <c r="L3" s="537"/>
      <c r="M3" s="538"/>
      <c r="N3" s="536" t="s">
        <v>101</v>
      </c>
      <c r="O3" s="537"/>
      <c r="P3" s="537"/>
      <c r="Q3" s="537"/>
      <c r="R3" s="537"/>
      <c r="S3" s="538"/>
      <c r="T3" s="539" t="s">
        <v>102</v>
      </c>
      <c r="U3" s="539"/>
      <c r="V3" s="539"/>
      <c r="W3" s="539"/>
      <c r="X3" s="536" t="s">
        <v>717</v>
      </c>
      <c r="Y3" s="537"/>
      <c r="Z3" s="537"/>
      <c r="AA3" s="537"/>
      <c r="AB3" s="537"/>
      <c r="AC3" s="537"/>
      <c r="AD3" s="537"/>
      <c r="AE3" s="538"/>
      <c r="AF3" s="529" t="s">
        <v>718</v>
      </c>
      <c r="AG3" s="530"/>
      <c r="AH3" s="530"/>
      <c r="AI3" s="530"/>
      <c r="AJ3" s="530"/>
      <c r="AK3" s="530"/>
      <c r="AL3" s="530"/>
      <c r="AM3" s="530"/>
      <c r="AN3" s="530"/>
      <c r="AO3" s="531"/>
      <c r="AP3" s="532" t="s">
        <v>719</v>
      </c>
      <c r="AQ3" s="533"/>
      <c r="AR3" s="533"/>
      <c r="AS3" s="533"/>
      <c r="AT3" s="533"/>
      <c r="AU3" s="533"/>
      <c r="AV3" s="533"/>
      <c r="AW3" s="533"/>
      <c r="AX3" s="533"/>
      <c r="AY3" s="533"/>
      <c r="AZ3" s="533"/>
      <c r="BA3" s="533"/>
      <c r="BB3" s="533"/>
      <c r="BC3" s="533"/>
      <c r="BD3" s="533"/>
      <c r="BE3" s="533"/>
      <c r="BF3" s="533"/>
      <c r="BG3" s="533"/>
    </row>
    <row r="4" spans="1:150" ht="123.75" customHeight="1" thickBot="1" x14ac:dyDescent="0.25">
      <c r="A4" s="102" t="s">
        <v>80</v>
      </c>
      <c r="B4" s="401" t="s">
        <v>17</v>
      </c>
      <c r="C4" s="401" t="s">
        <v>260</v>
      </c>
      <c r="D4" s="401"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hidden="1"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H5" s="57"/>
      <c r="BI5" s="131"/>
    </row>
    <row r="6" spans="1:150" ht="24.75" hidden="1"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c r="BH6" s="57"/>
      <c r="BI6" s="131"/>
    </row>
    <row r="7" spans="1:150" ht="24.75" hidden="1"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c r="BH7" s="57"/>
      <c r="BI7" s="131"/>
    </row>
    <row r="8" spans="1:150" s="113" customFormat="1" ht="25.5" hidden="1"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111</v>
      </c>
      <c r="B9" s="29" t="s">
        <v>264</v>
      </c>
      <c r="C9" s="29" t="s">
        <v>265</v>
      </c>
      <c r="D9" s="30" t="s">
        <v>266</v>
      </c>
      <c r="E9" s="31" t="s">
        <v>267</v>
      </c>
      <c r="F9" s="32" t="str">
        <f>'Lyginamasis 20200225'!J5&amp;"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35"/>
      <c r="BH9" s="57" t="s">
        <v>858</v>
      </c>
      <c r="BI9" s="364" t="s">
        <v>942</v>
      </c>
      <c r="BJ9" s="122"/>
      <c r="BK9" s="122"/>
      <c r="BL9" s="122"/>
      <c r="BM9" s="122"/>
      <c r="BN9" s="122"/>
    </row>
    <row r="10" spans="1:150" ht="25.5" hidden="1"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35"/>
      <c r="BH10" s="57" t="s">
        <v>857</v>
      </c>
      <c r="BI10" s="364" t="s">
        <v>942</v>
      </c>
    </row>
    <row r="11" spans="1:150" s="113" customFormat="1" ht="25.5" hidden="1"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150" s="101" customFormat="1" ht="25.5" hidden="1" customHeight="1" x14ac:dyDescent="0.25">
      <c r="A13" s="39" t="s">
        <v>114</v>
      </c>
      <c r="B13" s="39" t="s">
        <v>284</v>
      </c>
      <c r="C13" s="39" t="s">
        <v>285</v>
      </c>
      <c r="D13" s="40" t="s">
        <v>286</v>
      </c>
      <c r="E13" s="41" t="s">
        <v>281</v>
      </c>
      <c r="F13" s="41" t="str">
        <f>'Lyginamasis 20200225'!J9&amp;"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150" s="113" customFormat="1" ht="25.5" hidden="1"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35"/>
      <c r="BH15" s="57" t="s">
        <v>879</v>
      </c>
      <c r="BI15" s="364" t="s">
        <v>940</v>
      </c>
    </row>
    <row r="16" spans="1:150" ht="47.25" hidden="1" customHeight="1" x14ac:dyDescent="0.25">
      <c r="A16" s="29" t="s">
        <v>1076</v>
      </c>
      <c r="B16" s="29" t="s">
        <v>1078</v>
      </c>
      <c r="C16" s="29"/>
      <c r="D16" s="30" t="s">
        <v>1080</v>
      </c>
      <c r="E16" s="31" t="s">
        <v>1081</v>
      </c>
      <c r="F16" s="32"/>
      <c r="G16" s="32" t="s">
        <v>1082</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1083</v>
      </c>
      <c r="AH16" s="120"/>
      <c r="AI16" s="120"/>
      <c r="AJ16" s="136"/>
      <c r="AK16" s="120"/>
      <c r="AL16" s="120"/>
      <c r="AM16" s="120"/>
      <c r="AN16" s="120"/>
      <c r="AO16" s="120"/>
      <c r="AP16" s="120"/>
      <c r="AQ16" s="129" t="s">
        <v>1084</v>
      </c>
      <c r="AR16" s="129">
        <v>50</v>
      </c>
      <c r="AS16" s="129"/>
      <c r="AT16" s="129" t="s">
        <v>1085</v>
      </c>
      <c r="AU16" s="120">
        <v>90</v>
      </c>
      <c r="AV16" s="120"/>
      <c r="AW16" s="120"/>
      <c r="AX16" s="120"/>
      <c r="AY16" s="120"/>
      <c r="AZ16" s="120"/>
      <c r="BA16" s="120"/>
      <c r="BB16" s="120"/>
      <c r="BC16" s="120"/>
      <c r="BD16" s="120"/>
      <c r="BE16" s="120"/>
      <c r="BF16" s="120"/>
      <c r="BG16" s="135"/>
      <c r="BH16" s="57" t="s">
        <v>1086</v>
      </c>
      <c r="BI16" s="364"/>
    </row>
    <row r="17" spans="1:150" s="113" customFormat="1" ht="25.5" hidden="1" customHeight="1" x14ac:dyDescent="0.25">
      <c r="A17" s="20" t="s">
        <v>89</v>
      </c>
      <c r="B17" s="21" t="s">
        <v>84</v>
      </c>
      <c r="C17" s="21"/>
      <c r="D17" s="22" t="s">
        <v>293</v>
      </c>
      <c r="E17" s="23"/>
      <c r="F17" s="23"/>
      <c r="G17" s="23"/>
      <c r="H17" s="23"/>
      <c r="I17" s="23"/>
      <c r="J17" s="23"/>
      <c r="K17" s="23"/>
      <c r="L17" s="23"/>
      <c r="M17" s="23"/>
      <c r="N17" s="23"/>
      <c r="O17" s="23"/>
      <c r="P17" s="23"/>
      <c r="Q17" s="23"/>
      <c r="R17" s="23"/>
      <c r="S17" s="24"/>
      <c r="T17" s="25"/>
      <c r="U17" s="38"/>
      <c r="V17" s="38"/>
      <c r="W17" s="28" t="s">
        <v>276</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276</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row>
    <row r="18" spans="1:150" ht="25.5" hidden="1" customHeight="1" x14ac:dyDescent="0.25">
      <c r="A18" s="349" t="s">
        <v>294</v>
      </c>
      <c r="B18" s="349" t="s">
        <v>295</v>
      </c>
      <c r="C18" s="349" t="s">
        <v>296</v>
      </c>
      <c r="D18" s="350" t="s">
        <v>297</v>
      </c>
      <c r="E18" s="351" t="s">
        <v>298</v>
      </c>
      <c r="F18" s="352" t="s">
        <v>115</v>
      </c>
      <c r="G18" s="352" t="s">
        <v>299</v>
      </c>
      <c r="H18" s="352" t="s">
        <v>300</v>
      </c>
      <c r="I18" s="352" t="s">
        <v>116</v>
      </c>
      <c r="J18" s="352" t="s">
        <v>113</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251</v>
      </c>
      <c r="AH18" s="359"/>
      <c r="AI18" s="361"/>
      <c r="AJ18" s="362"/>
      <c r="AK18" s="363"/>
      <c r="AL18" s="359"/>
      <c r="AM18" s="359"/>
      <c r="AN18" s="359"/>
      <c r="AO18" s="359"/>
      <c r="AP18" s="359" t="s">
        <v>172</v>
      </c>
      <c r="AQ18" s="360" t="s">
        <v>740</v>
      </c>
      <c r="AR18" s="360">
        <v>8001</v>
      </c>
      <c r="AS18" s="360"/>
      <c r="AT18" s="360"/>
      <c r="AU18" s="359"/>
      <c r="AV18" s="359"/>
      <c r="AW18" s="359"/>
      <c r="AX18" s="359"/>
      <c r="AY18" s="359"/>
      <c r="AZ18" s="359"/>
      <c r="BA18" s="359"/>
      <c r="BB18" s="359"/>
      <c r="BC18" s="359"/>
      <c r="BD18" s="359"/>
      <c r="BE18" s="359"/>
      <c r="BF18" s="359"/>
      <c r="BG18" s="361"/>
      <c r="BH18" s="57" t="s">
        <v>829</v>
      </c>
      <c r="BI18" s="364" t="s">
        <v>940</v>
      </c>
    </row>
    <row r="19" spans="1:150" ht="25.5" hidden="1" customHeight="1" x14ac:dyDescent="0.25">
      <c r="A19" s="29" t="s">
        <v>1077</v>
      </c>
      <c r="B19" s="396" t="s">
        <v>1079</v>
      </c>
      <c r="C19" s="29"/>
      <c r="D19" s="30" t="s">
        <v>1087</v>
      </c>
      <c r="E19" s="31" t="s">
        <v>1088</v>
      </c>
      <c r="F19" s="32"/>
      <c r="G19" s="32" t="s">
        <v>1089</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1083</v>
      </c>
      <c r="AH19" s="120"/>
      <c r="AI19" s="120"/>
      <c r="AJ19" s="136"/>
      <c r="AK19" s="120"/>
      <c r="AL19" s="120"/>
      <c r="AM19" s="120"/>
      <c r="AN19" s="120"/>
      <c r="AO19" s="120"/>
      <c r="AP19" s="120"/>
      <c r="AQ19" s="129" t="s">
        <v>1084</v>
      </c>
      <c r="AR19" s="129">
        <v>22</v>
      </c>
      <c r="AS19" s="129"/>
      <c r="AT19" s="129" t="s">
        <v>1085</v>
      </c>
      <c r="AU19" s="120">
        <v>33</v>
      </c>
      <c r="AV19" s="120"/>
      <c r="AW19" s="120"/>
      <c r="AX19" s="120"/>
      <c r="AY19" s="120"/>
      <c r="AZ19" s="120"/>
      <c r="BA19" s="120"/>
      <c r="BB19" s="120"/>
      <c r="BC19" s="120"/>
      <c r="BD19" s="120"/>
      <c r="BE19" s="120"/>
      <c r="BF19" s="120"/>
      <c r="BG19" s="135"/>
      <c r="BH19" s="57" t="s">
        <v>1090</v>
      </c>
      <c r="BI19" s="364"/>
    </row>
    <row r="20" spans="1:150" ht="24.75" hidden="1" customHeight="1" thickBot="1" x14ac:dyDescent="0.3">
      <c r="A20" s="15" t="s">
        <v>301</v>
      </c>
      <c r="B20" s="16" t="s">
        <v>84</v>
      </c>
      <c r="C20" s="16"/>
      <c r="D20" s="16" t="s">
        <v>302</v>
      </c>
      <c r="E20" s="17"/>
      <c r="F20" s="17"/>
      <c r="G20" s="17"/>
      <c r="H20" s="17"/>
      <c r="I20" s="17"/>
      <c r="J20" s="17"/>
      <c r="K20" s="17"/>
      <c r="L20" s="17"/>
      <c r="M20" s="17"/>
      <c r="N20" s="17"/>
      <c r="O20" s="17"/>
      <c r="P20" s="17"/>
      <c r="Q20" s="17"/>
      <c r="R20" s="17"/>
      <c r="S20" s="17"/>
      <c r="T20" s="46"/>
      <c r="U20" s="213"/>
      <c r="V20" s="213"/>
      <c r="W20" s="214" t="s">
        <v>276</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276</v>
      </c>
    </row>
    <row r="21" spans="1:150" s="113" customFormat="1" ht="25.5" hidden="1" customHeight="1" x14ac:dyDescent="0.25">
      <c r="A21" s="20" t="s">
        <v>90</v>
      </c>
      <c r="B21" s="21" t="s">
        <v>84</v>
      </c>
      <c r="C21" s="21"/>
      <c r="D21" s="22" t="s">
        <v>303</v>
      </c>
      <c r="E21" s="23" t="s">
        <v>304</v>
      </c>
      <c r="F21" s="23" t="s">
        <v>123</v>
      </c>
      <c r="G21" s="23" t="s">
        <v>305</v>
      </c>
      <c r="H21" s="23" t="s">
        <v>306</v>
      </c>
      <c r="I21" s="23" t="s">
        <v>116</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259</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276</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row>
    <row r="22" spans="1:150" ht="24.75" hidden="1" customHeight="1" thickBot="1" x14ac:dyDescent="0.3">
      <c r="A22" s="15" t="s">
        <v>307</v>
      </c>
      <c r="B22" s="16" t="s">
        <v>84</v>
      </c>
      <c r="C22" s="16"/>
      <c r="D22" s="16" t="s">
        <v>308</v>
      </c>
      <c r="E22" s="17"/>
      <c r="F22" s="17"/>
      <c r="G22" s="17"/>
      <c r="H22" s="17"/>
      <c r="I22" s="17"/>
      <c r="J22" s="17"/>
      <c r="K22" s="17"/>
      <c r="L22" s="17"/>
      <c r="M22" s="17"/>
      <c r="N22" s="17"/>
      <c r="O22" s="17"/>
      <c r="P22" s="17"/>
      <c r="Q22" s="17"/>
      <c r="R22" s="17"/>
      <c r="S22" s="17"/>
      <c r="T22" s="46"/>
      <c r="U22" s="47"/>
      <c r="V22" s="47"/>
      <c r="W22" s="48" t="s">
        <v>276</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276</v>
      </c>
    </row>
    <row r="23" spans="1:150" ht="24.75" hidden="1" customHeight="1" thickBot="1" x14ac:dyDescent="0.3">
      <c r="A23" s="15" t="s">
        <v>309</v>
      </c>
      <c r="B23" s="16" t="s">
        <v>84</v>
      </c>
      <c r="C23" s="16"/>
      <c r="D23" s="16" t="s">
        <v>310</v>
      </c>
      <c r="E23" s="17"/>
      <c r="F23" s="17"/>
      <c r="G23" s="17"/>
      <c r="H23" s="17"/>
      <c r="I23" s="17"/>
      <c r="J23" s="17"/>
      <c r="K23" s="17"/>
      <c r="L23" s="17"/>
      <c r="M23" s="17"/>
      <c r="N23" s="17"/>
      <c r="O23" s="17"/>
      <c r="P23" s="17"/>
      <c r="Q23" s="17"/>
      <c r="R23" s="17"/>
      <c r="S23" s="17"/>
      <c r="T23" s="46"/>
      <c r="U23" s="47"/>
      <c r="V23" s="47"/>
      <c r="W23" s="48" t="s">
        <v>276</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276</v>
      </c>
    </row>
    <row r="24" spans="1:150" s="113" customFormat="1" ht="25.5" hidden="1" customHeight="1" x14ac:dyDescent="0.25">
      <c r="A24" s="20" t="s">
        <v>311</v>
      </c>
      <c r="B24" s="21" t="s">
        <v>84</v>
      </c>
      <c r="C24" s="21"/>
      <c r="D24" s="22" t="s">
        <v>312</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276</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row>
    <row r="25" spans="1:150" ht="25.5" hidden="1" customHeight="1" x14ac:dyDescent="0.25">
      <c r="A25" s="29" t="s">
        <v>313</v>
      </c>
      <c r="B25" s="29" t="s">
        <v>314</v>
      </c>
      <c r="C25" s="29" t="s">
        <v>315</v>
      </c>
      <c r="D25" s="30" t="s">
        <v>316</v>
      </c>
      <c r="E25" s="31" t="s">
        <v>267</v>
      </c>
      <c r="F25" s="32" t="s">
        <v>131</v>
      </c>
      <c r="G25" s="32" t="s">
        <v>317</v>
      </c>
      <c r="H25" s="32" t="s">
        <v>132</v>
      </c>
      <c r="I25" s="32" t="s">
        <v>116</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743</v>
      </c>
      <c r="AH25" s="120"/>
      <c r="AI25" s="135"/>
      <c r="AJ25" s="136"/>
      <c r="AK25" s="119"/>
      <c r="AL25" s="120"/>
      <c r="AM25" s="120"/>
      <c r="AN25" s="120"/>
      <c r="AO25" s="120"/>
      <c r="AP25" s="140" t="s">
        <v>186</v>
      </c>
      <c r="AQ25" s="140" t="s">
        <v>187</v>
      </c>
      <c r="AR25" s="120">
        <v>5</v>
      </c>
      <c r="AS25" s="120"/>
      <c r="AT25" s="120"/>
      <c r="AU25" s="120"/>
      <c r="AV25" s="120"/>
      <c r="AW25" s="120"/>
      <c r="AX25" s="120"/>
      <c r="AY25" s="120"/>
      <c r="AZ25" s="120"/>
      <c r="BA25" s="120"/>
      <c r="BB25" s="120"/>
      <c r="BC25" s="120"/>
      <c r="BD25" s="120"/>
      <c r="BE25" s="120"/>
      <c r="BF25" s="120"/>
      <c r="BG25" s="135"/>
      <c r="BH25" s="57" t="s">
        <v>824</v>
      </c>
      <c r="BI25" s="364" t="s">
        <v>942</v>
      </c>
      <c r="BJ25" s="122"/>
      <c r="BK25" s="122"/>
      <c r="BL25" s="122"/>
      <c r="BM25" s="122"/>
      <c r="BN25" s="122"/>
    </row>
    <row r="26" spans="1:150" ht="25.5" hidden="1" customHeight="1" x14ac:dyDescent="0.25">
      <c r="A26" s="29" t="s">
        <v>318</v>
      </c>
      <c r="B26" s="29" t="s">
        <v>319</v>
      </c>
      <c r="C26" s="29" t="s">
        <v>320</v>
      </c>
      <c r="D26" s="30" t="s">
        <v>321</v>
      </c>
      <c r="E26" s="31" t="s">
        <v>281</v>
      </c>
      <c r="F26" s="32" t="s">
        <v>131</v>
      </c>
      <c r="G26" s="32" t="s">
        <v>322</v>
      </c>
      <c r="H26" s="32" t="s">
        <v>132</v>
      </c>
      <c r="I26" s="32" t="s">
        <v>116</v>
      </c>
      <c r="J26" s="32" t="s">
        <v>113</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242</v>
      </c>
      <c r="AH26" s="120"/>
      <c r="AI26" s="135"/>
      <c r="AJ26" s="136"/>
      <c r="AK26" s="119"/>
      <c r="AL26" s="120"/>
      <c r="AM26" s="120"/>
      <c r="AN26" s="120"/>
      <c r="AO26" s="120"/>
      <c r="AP26" s="120" t="s">
        <v>185</v>
      </c>
      <c r="AQ26" s="129" t="s">
        <v>233</v>
      </c>
      <c r="AR26" s="120">
        <v>0.21</v>
      </c>
      <c r="AS26" s="120" t="s">
        <v>188</v>
      </c>
      <c r="AT26" s="129" t="s">
        <v>234</v>
      </c>
      <c r="AU26" s="120">
        <v>0.51</v>
      </c>
      <c r="AV26" s="120"/>
      <c r="AW26" s="120"/>
      <c r="AX26" s="120"/>
      <c r="AY26" s="120"/>
      <c r="AZ26" s="120"/>
      <c r="BA26" s="120"/>
      <c r="BB26" s="120"/>
      <c r="BC26" s="120"/>
      <c r="BD26" s="120"/>
      <c r="BE26" s="120"/>
      <c r="BF26" s="120"/>
      <c r="BG26" s="135"/>
      <c r="BH26" s="57" t="s">
        <v>826</v>
      </c>
      <c r="BI26" s="364" t="s">
        <v>940</v>
      </c>
    </row>
    <row r="27" spans="1:150" ht="25.5" hidden="1" customHeight="1" x14ac:dyDescent="0.25">
      <c r="A27" s="29" t="s">
        <v>323</v>
      </c>
      <c r="B27" s="29" t="s">
        <v>324</v>
      </c>
      <c r="C27" s="29" t="s">
        <v>325</v>
      </c>
      <c r="D27" s="30" t="s">
        <v>326</v>
      </c>
      <c r="E27" s="31" t="s">
        <v>298</v>
      </c>
      <c r="F27" s="32" t="s">
        <v>131</v>
      </c>
      <c r="G27" s="32" t="s">
        <v>327</v>
      </c>
      <c r="H27" s="32" t="s">
        <v>132</v>
      </c>
      <c r="I27" s="32" t="s">
        <v>116</v>
      </c>
      <c r="J27" s="32" t="s">
        <v>113</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242</v>
      </c>
      <c r="AH27" s="120"/>
      <c r="AI27" s="135"/>
      <c r="AJ27" s="136"/>
      <c r="AK27" s="119"/>
      <c r="AL27" s="120"/>
      <c r="AM27" s="120"/>
      <c r="AN27" s="120"/>
      <c r="AO27" s="120"/>
      <c r="AP27" s="120" t="s">
        <v>185</v>
      </c>
      <c r="AQ27" s="129" t="s">
        <v>233</v>
      </c>
      <c r="AR27" s="129">
        <v>2.09</v>
      </c>
      <c r="AS27" s="120"/>
      <c r="AT27" s="120"/>
      <c r="AU27" s="120"/>
      <c r="AV27" s="120"/>
      <c r="AW27" s="120"/>
      <c r="AX27" s="120"/>
      <c r="AY27" s="120"/>
      <c r="AZ27" s="120"/>
      <c r="BA27" s="120"/>
      <c r="BB27" s="120"/>
      <c r="BC27" s="120"/>
      <c r="BD27" s="120"/>
      <c r="BE27" s="120"/>
      <c r="BF27" s="120"/>
      <c r="BG27" s="135"/>
      <c r="BH27" s="57" t="s">
        <v>825</v>
      </c>
      <c r="BI27" s="364" t="s">
        <v>942</v>
      </c>
    </row>
    <row r="28" spans="1:150" ht="40.5" hidden="1" customHeight="1" x14ac:dyDescent="0.25">
      <c r="A28" s="29" t="s">
        <v>328</v>
      </c>
      <c r="B28" s="29" t="s">
        <v>329</v>
      </c>
      <c r="C28" s="29" t="s">
        <v>1093</v>
      </c>
      <c r="D28" s="30" t="s">
        <v>330</v>
      </c>
      <c r="E28" s="31" t="s">
        <v>298</v>
      </c>
      <c r="F28" s="32" t="s">
        <v>131</v>
      </c>
      <c r="G28" s="32" t="s">
        <v>327</v>
      </c>
      <c r="H28" s="32" t="s">
        <v>132</v>
      </c>
      <c r="I28" s="32" t="s">
        <v>116</v>
      </c>
      <c r="J28" s="32" t="s">
        <v>113</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743</v>
      </c>
      <c r="AH28" s="120"/>
      <c r="AI28" s="135"/>
      <c r="AJ28" s="136"/>
      <c r="AK28" s="119"/>
      <c r="AL28" s="120"/>
      <c r="AM28" s="120"/>
      <c r="AN28" s="120"/>
      <c r="AO28" s="120"/>
      <c r="AP28" s="140" t="s">
        <v>186</v>
      </c>
      <c r="AQ28" s="140" t="s">
        <v>187</v>
      </c>
      <c r="AR28" s="120">
        <v>1</v>
      </c>
      <c r="AS28" s="120"/>
      <c r="AT28" s="120"/>
      <c r="AU28" s="120"/>
      <c r="AV28" s="120"/>
      <c r="AW28" s="120"/>
      <c r="AX28" s="120"/>
      <c r="AY28" s="120"/>
      <c r="AZ28" s="120"/>
      <c r="BA28" s="120"/>
      <c r="BB28" s="120"/>
      <c r="BC28" s="120"/>
      <c r="BD28" s="120"/>
      <c r="BE28" s="120"/>
      <c r="BF28" s="120"/>
      <c r="BG28" s="135"/>
      <c r="BH28" s="41" t="s">
        <v>1013</v>
      </c>
      <c r="BI28" s="364" t="s">
        <v>1015</v>
      </c>
    </row>
    <row r="29" spans="1:150" ht="25.5" hidden="1" customHeight="1" x14ac:dyDescent="0.25">
      <c r="A29" s="29" t="s">
        <v>331</v>
      </c>
      <c r="B29" s="29" t="s">
        <v>332</v>
      </c>
      <c r="C29" s="29" t="s">
        <v>333</v>
      </c>
      <c r="D29" s="30" t="s">
        <v>334</v>
      </c>
      <c r="E29" s="31" t="s">
        <v>273</v>
      </c>
      <c r="F29" s="32" t="s">
        <v>131</v>
      </c>
      <c r="G29" s="32" t="s">
        <v>291</v>
      </c>
      <c r="H29" s="32" t="s">
        <v>132</v>
      </c>
      <c r="I29" s="32" t="s">
        <v>116</v>
      </c>
      <c r="J29" s="32" t="s">
        <v>113</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242</v>
      </c>
      <c r="AH29" s="120"/>
      <c r="AI29" s="135"/>
      <c r="AJ29" s="136"/>
      <c r="AK29" s="119"/>
      <c r="AL29" s="120"/>
      <c r="AM29" s="120"/>
      <c r="AN29" s="120"/>
      <c r="AO29" s="120"/>
      <c r="AP29" s="120" t="s">
        <v>185</v>
      </c>
      <c r="AQ29" s="129" t="s">
        <v>233</v>
      </c>
      <c r="AR29" s="129">
        <v>1.65</v>
      </c>
      <c r="AS29" s="140" t="s">
        <v>186</v>
      </c>
      <c r="AT29" s="140" t="s">
        <v>187</v>
      </c>
      <c r="AU29" s="120">
        <v>2</v>
      </c>
      <c r="AV29" s="120"/>
      <c r="AW29" s="120"/>
      <c r="AX29" s="120"/>
      <c r="AY29" s="120"/>
      <c r="AZ29" s="120"/>
      <c r="BA29" s="120"/>
      <c r="BB29" s="120"/>
      <c r="BC29" s="120"/>
      <c r="BD29" s="120"/>
      <c r="BE29" s="120"/>
      <c r="BF29" s="120"/>
      <c r="BG29" s="135"/>
      <c r="BH29" s="57" t="s">
        <v>823</v>
      </c>
      <c r="BI29" s="364" t="s">
        <v>942</v>
      </c>
    </row>
    <row r="30" spans="1:150" ht="25.5" hidden="1" customHeight="1" x14ac:dyDescent="0.25">
      <c r="A30" s="29" t="s">
        <v>1091</v>
      </c>
      <c r="B30" s="29" t="s">
        <v>1094</v>
      </c>
      <c r="C30" s="396"/>
      <c r="D30" s="30" t="s">
        <v>1096</v>
      </c>
      <c r="E30" s="31" t="s">
        <v>281</v>
      </c>
      <c r="F30" s="32" t="s">
        <v>131</v>
      </c>
      <c r="G30" s="32" t="s">
        <v>322</v>
      </c>
      <c r="H30" s="32" t="s">
        <v>132</v>
      </c>
      <c r="I30" s="32" t="s">
        <v>116</v>
      </c>
      <c r="J30" s="32" t="s">
        <v>113</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242</v>
      </c>
      <c r="AH30" s="120"/>
      <c r="AI30" s="135"/>
      <c r="AJ30" s="136"/>
      <c r="AK30" s="119"/>
      <c r="AL30" s="120"/>
      <c r="AM30" s="120"/>
      <c r="AN30" s="120"/>
      <c r="AO30" s="120"/>
      <c r="AP30" s="120" t="s">
        <v>188</v>
      </c>
      <c r="AQ30" s="129" t="s">
        <v>234</v>
      </c>
      <c r="AR30" s="129">
        <v>0.21</v>
      </c>
      <c r="AS30" s="140"/>
      <c r="AT30" s="140"/>
      <c r="AU30" s="120"/>
      <c r="AV30" s="120"/>
      <c r="AW30" s="120"/>
      <c r="AX30" s="120"/>
      <c r="AY30" s="120"/>
      <c r="AZ30" s="120"/>
      <c r="BA30" s="120"/>
      <c r="BB30" s="120"/>
      <c r="BC30" s="120"/>
      <c r="BD30" s="120"/>
      <c r="BE30" s="120"/>
      <c r="BF30" s="120"/>
      <c r="BG30" s="135"/>
      <c r="BH30" s="57" t="s">
        <v>1125</v>
      </c>
      <c r="BI30" s="364"/>
    </row>
    <row r="31" spans="1:150" ht="25.5" hidden="1" customHeight="1" x14ac:dyDescent="0.25">
      <c r="A31" s="29" t="s">
        <v>1092</v>
      </c>
      <c r="B31" s="29" t="s">
        <v>1095</v>
      </c>
      <c r="C31" s="396"/>
      <c r="D31" s="397" t="s">
        <v>1097</v>
      </c>
      <c r="E31" s="398" t="s">
        <v>273</v>
      </c>
      <c r="F31" s="32" t="s">
        <v>131</v>
      </c>
      <c r="G31" s="32" t="s">
        <v>291</v>
      </c>
      <c r="H31" s="32" t="s">
        <v>132</v>
      </c>
      <c r="I31" s="32" t="s">
        <v>116</v>
      </c>
      <c r="J31" s="32" t="s">
        <v>113</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242</v>
      </c>
      <c r="AH31" s="120"/>
      <c r="AI31" s="135"/>
      <c r="AJ31" s="136"/>
      <c r="AK31" s="119"/>
      <c r="AL31" s="120"/>
      <c r="AM31" s="120"/>
      <c r="AN31" s="120"/>
      <c r="AO31" s="120"/>
      <c r="AP31" s="120" t="s">
        <v>185</v>
      </c>
      <c r="AQ31" s="129" t="s">
        <v>233</v>
      </c>
      <c r="AR31" s="129">
        <v>0.2</v>
      </c>
      <c r="AS31" s="140"/>
      <c r="AT31" s="140"/>
      <c r="AU31" s="120"/>
      <c r="AV31" s="120"/>
      <c r="AW31" s="120"/>
      <c r="AX31" s="120"/>
      <c r="AY31" s="120"/>
      <c r="AZ31" s="120"/>
      <c r="BA31" s="120"/>
      <c r="BB31" s="120"/>
      <c r="BC31" s="120"/>
      <c r="BD31" s="120"/>
      <c r="BE31" s="120"/>
      <c r="BF31" s="120"/>
      <c r="BG31" s="135"/>
      <c r="BH31" s="57" t="s">
        <v>1126</v>
      </c>
      <c r="BI31" s="364"/>
    </row>
    <row r="32" spans="1:150" s="113" customFormat="1" ht="25.5" hidden="1" customHeight="1" x14ac:dyDescent="0.25">
      <c r="A32" s="20" t="s">
        <v>335</v>
      </c>
      <c r="B32" s="21" t="s">
        <v>84</v>
      </c>
      <c r="C32" s="21"/>
      <c r="D32" s="37" t="s">
        <v>336</v>
      </c>
      <c r="E32" s="23"/>
      <c r="F32" s="23"/>
      <c r="G32" s="23"/>
      <c r="H32" s="23"/>
      <c r="I32" s="23"/>
      <c r="J32" s="23"/>
      <c r="K32" s="23"/>
      <c r="L32" s="23"/>
      <c r="M32" s="23"/>
      <c r="N32" s="23"/>
      <c r="O32" s="23"/>
      <c r="P32" s="23"/>
      <c r="Q32" s="23"/>
      <c r="R32" s="23"/>
      <c r="S32" s="24"/>
      <c r="T32" s="25"/>
      <c r="U32" s="38"/>
      <c r="V32" s="38"/>
      <c r="W32" s="28" t="s">
        <v>276</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276</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row>
    <row r="33" spans="1:150" ht="25.5" hidden="1" customHeight="1" x14ac:dyDescent="0.25">
      <c r="A33" s="29" t="s">
        <v>337</v>
      </c>
      <c r="B33" s="29" t="s">
        <v>338</v>
      </c>
      <c r="C33" s="29" t="s">
        <v>1009</v>
      </c>
      <c r="D33" s="30" t="s">
        <v>339</v>
      </c>
      <c r="E33" s="31" t="s">
        <v>273</v>
      </c>
      <c r="F33" s="32" t="s">
        <v>131</v>
      </c>
      <c r="G33" s="32" t="s">
        <v>291</v>
      </c>
      <c r="H33" s="32" t="s">
        <v>135</v>
      </c>
      <c r="I33" s="32" t="s">
        <v>116</v>
      </c>
      <c r="J33" s="32" t="s">
        <v>113</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744</v>
      </c>
      <c r="AH33" s="120">
        <v>18</v>
      </c>
      <c r="AI33" s="141" t="s">
        <v>243</v>
      </c>
      <c r="AJ33" s="136"/>
      <c r="AK33" s="119"/>
      <c r="AL33" s="120"/>
      <c r="AM33" s="120"/>
      <c r="AN33" s="120"/>
      <c r="AO33" s="120"/>
      <c r="AP33" s="120" t="s">
        <v>193</v>
      </c>
      <c r="AQ33" s="129" t="s">
        <v>745</v>
      </c>
      <c r="AR33" s="120">
        <v>1</v>
      </c>
      <c r="AS33" s="120" t="s">
        <v>194</v>
      </c>
      <c r="AT33" s="129" t="s">
        <v>195</v>
      </c>
      <c r="AU33" s="117">
        <v>1</v>
      </c>
      <c r="AV33" s="120"/>
      <c r="AW33" s="120"/>
      <c r="AX33" s="120"/>
      <c r="AY33" s="120"/>
      <c r="AZ33" s="120"/>
      <c r="BA33" s="120"/>
      <c r="BB33" s="120"/>
      <c r="BC33" s="120"/>
      <c r="BD33" s="120"/>
      <c r="BE33" s="120"/>
      <c r="BF33" s="120"/>
      <c r="BG33" s="135"/>
      <c r="BH33" s="57" t="s">
        <v>880</v>
      </c>
      <c r="BI33" s="364" t="s">
        <v>948</v>
      </c>
    </row>
    <row r="34" spans="1:150" ht="25.5" hidden="1" customHeight="1" x14ac:dyDescent="0.25">
      <c r="A34" s="29" t="s">
        <v>340</v>
      </c>
      <c r="B34" s="29" t="s">
        <v>341</v>
      </c>
      <c r="C34" s="29" t="s">
        <v>342</v>
      </c>
      <c r="D34" s="30" t="s">
        <v>343</v>
      </c>
      <c r="E34" s="31" t="s">
        <v>273</v>
      </c>
      <c r="F34" s="32" t="s">
        <v>131</v>
      </c>
      <c r="G34" s="32" t="s">
        <v>291</v>
      </c>
      <c r="H34" s="32" t="s">
        <v>134</v>
      </c>
      <c r="I34" s="32" t="s">
        <v>112</v>
      </c>
      <c r="J34" s="32" t="s">
        <v>113</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259</v>
      </c>
      <c r="AH34" s="120"/>
      <c r="AI34" s="135"/>
      <c r="AJ34" s="136"/>
      <c r="AK34" s="119"/>
      <c r="AL34" s="120"/>
      <c r="AM34" s="120"/>
      <c r="AN34" s="120"/>
      <c r="AO34" s="120"/>
      <c r="AP34" s="120" t="s">
        <v>196</v>
      </c>
      <c r="AQ34" s="129" t="s">
        <v>197</v>
      </c>
      <c r="AR34" s="120">
        <v>1</v>
      </c>
      <c r="AS34" s="120"/>
      <c r="AT34" s="120"/>
      <c r="AU34" s="120"/>
      <c r="AV34" s="120"/>
      <c r="AW34" s="120"/>
      <c r="AX34" s="120"/>
      <c r="AY34" s="120"/>
      <c r="AZ34" s="120"/>
      <c r="BA34" s="120"/>
      <c r="BB34" s="120"/>
      <c r="BC34" s="120"/>
      <c r="BD34" s="120"/>
      <c r="BE34" s="120"/>
      <c r="BF34" s="120"/>
      <c r="BG34" s="135"/>
      <c r="BH34" s="57" t="s">
        <v>881</v>
      </c>
      <c r="BI34" s="364" t="s">
        <v>940</v>
      </c>
    </row>
    <row r="35" spans="1:150" s="113" customFormat="1" ht="25.5" hidden="1" customHeight="1" x14ac:dyDescent="0.25">
      <c r="A35" s="20" t="s">
        <v>344</v>
      </c>
      <c r="B35" s="21" t="s">
        <v>84</v>
      </c>
      <c r="C35" s="21"/>
      <c r="D35" s="22" t="s">
        <v>345</v>
      </c>
      <c r="E35" s="23"/>
      <c r="F35" s="23"/>
      <c r="G35" s="23"/>
      <c r="H35" s="23"/>
      <c r="I35" s="23"/>
      <c r="J35" s="23"/>
      <c r="K35" s="23"/>
      <c r="L35" s="23"/>
      <c r="M35" s="23"/>
      <c r="N35" s="23"/>
      <c r="O35" s="23"/>
      <c r="P35" s="23"/>
      <c r="Q35" s="23"/>
      <c r="R35" s="23"/>
      <c r="S35" s="52"/>
      <c r="T35" s="25"/>
      <c r="U35" s="38"/>
      <c r="V35" s="38"/>
      <c r="W35" s="28" t="s">
        <v>276</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276</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row>
    <row r="36" spans="1:150" ht="25.5" hidden="1" customHeight="1" x14ac:dyDescent="0.25">
      <c r="A36" s="29" t="s">
        <v>346</v>
      </c>
      <c r="B36" s="29" t="s">
        <v>347</v>
      </c>
      <c r="C36" s="29" t="s">
        <v>348</v>
      </c>
      <c r="D36" s="30" t="s">
        <v>349</v>
      </c>
      <c r="E36" s="31" t="s">
        <v>267</v>
      </c>
      <c r="F36" s="32" t="s">
        <v>131</v>
      </c>
      <c r="G36" s="32" t="s">
        <v>350</v>
      </c>
      <c r="H36" s="32" t="s">
        <v>191</v>
      </c>
      <c r="I36" s="32" t="s">
        <v>116</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743</v>
      </c>
      <c r="AH36" s="120"/>
      <c r="AI36" s="142"/>
      <c r="AJ36" s="136"/>
      <c r="AK36" s="119"/>
      <c r="AL36" s="120"/>
      <c r="AM36" s="120"/>
      <c r="AN36" s="120"/>
      <c r="AO36" s="120"/>
      <c r="AP36" s="116" t="s">
        <v>190</v>
      </c>
      <c r="AQ36" s="116" t="s">
        <v>746</v>
      </c>
      <c r="AR36" s="143">
        <v>1</v>
      </c>
      <c r="AS36" s="120"/>
      <c r="AT36" s="120"/>
      <c r="AU36" s="120"/>
      <c r="AV36" s="120"/>
      <c r="AW36" s="120"/>
      <c r="AX36" s="120"/>
      <c r="AY36" s="120"/>
      <c r="AZ36" s="120"/>
      <c r="BA36" s="120"/>
      <c r="BB36" s="120"/>
      <c r="BC36" s="120"/>
      <c r="BD36" s="120"/>
      <c r="BE36" s="120"/>
      <c r="BF36" s="120"/>
      <c r="BG36" s="135"/>
      <c r="BH36" s="57" t="s">
        <v>802</v>
      </c>
      <c r="BI36" s="364" t="s">
        <v>940</v>
      </c>
      <c r="BJ36" s="122"/>
      <c r="BK36" s="122"/>
      <c r="BL36" s="122"/>
      <c r="BM36" s="122"/>
      <c r="BN36" s="122"/>
    </row>
    <row r="37" spans="1:150" ht="25.5" hidden="1" customHeight="1" x14ac:dyDescent="0.25">
      <c r="A37" s="29" t="s">
        <v>351</v>
      </c>
      <c r="B37" s="29" t="s">
        <v>352</v>
      </c>
      <c r="C37" s="29" t="s">
        <v>353</v>
      </c>
      <c r="D37" s="30" t="s">
        <v>354</v>
      </c>
      <c r="E37" s="31" t="s">
        <v>281</v>
      </c>
      <c r="F37" s="32" t="s">
        <v>131</v>
      </c>
      <c r="G37" s="32" t="s">
        <v>322</v>
      </c>
      <c r="H37" s="32" t="s">
        <v>191</v>
      </c>
      <c r="I37" s="32" t="s">
        <v>116</v>
      </c>
      <c r="J37" s="32" t="s">
        <v>113</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743</v>
      </c>
      <c r="AH37" s="120"/>
      <c r="AI37" s="142"/>
      <c r="AJ37" s="136"/>
      <c r="AK37" s="119"/>
      <c r="AL37" s="120"/>
      <c r="AM37" s="120"/>
      <c r="AN37" s="120"/>
      <c r="AO37" s="120"/>
      <c r="AP37" s="117" t="s">
        <v>189</v>
      </c>
      <c r="AQ37" s="116" t="s">
        <v>232</v>
      </c>
      <c r="AR37" s="117">
        <v>0.51</v>
      </c>
      <c r="AS37" s="120"/>
      <c r="AT37" s="120"/>
      <c r="AU37" s="120"/>
      <c r="AV37" s="120"/>
      <c r="AW37" s="120"/>
      <c r="AX37" s="120"/>
      <c r="AY37" s="120"/>
      <c r="AZ37" s="120"/>
      <c r="BA37" s="120"/>
      <c r="BB37" s="120"/>
      <c r="BC37" s="120"/>
      <c r="BD37" s="120"/>
      <c r="BE37" s="120"/>
      <c r="BF37" s="120"/>
      <c r="BG37" s="135"/>
      <c r="BH37" s="57" t="s">
        <v>801</v>
      </c>
      <c r="BI37" s="364" t="s">
        <v>942</v>
      </c>
    </row>
    <row r="38" spans="1:150" ht="25.5" hidden="1" customHeight="1" x14ac:dyDescent="0.25">
      <c r="A38" s="29" t="s">
        <v>355</v>
      </c>
      <c r="B38" s="29" t="s">
        <v>356</v>
      </c>
      <c r="C38" s="29" t="s">
        <v>882</v>
      </c>
      <c r="D38" s="30" t="s">
        <v>357</v>
      </c>
      <c r="E38" s="31" t="s">
        <v>298</v>
      </c>
      <c r="F38" s="32" t="s">
        <v>131</v>
      </c>
      <c r="G38" s="32" t="s">
        <v>327</v>
      </c>
      <c r="H38" s="32" t="s">
        <v>191</v>
      </c>
      <c r="I38" s="32" t="s">
        <v>116</v>
      </c>
      <c r="J38" s="32" t="s">
        <v>113</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743</v>
      </c>
      <c r="AH38" s="120"/>
      <c r="AI38" s="142"/>
      <c r="AJ38" s="136"/>
      <c r="AK38" s="119"/>
      <c r="AL38" s="120"/>
      <c r="AM38" s="120"/>
      <c r="AN38" s="120"/>
      <c r="AO38" s="120"/>
      <c r="AP38" s="117" t="s">
        <v>189</v>
      </c>
      <c r="AQ38" s="116" t="s">
        <v>232</v>
      </c>
      <c r="AR38" s="117">
        <v>0.6</v>
      </c>
      <c r="AS38" s="120"/>
      <c r="AT38" s="120"/>
      <c r="AU38" s="120"/>
      <c r="AV38" s="120"/>
      <c r="AW38" s="120"/>
      <c r="AX38" s="120"/>
      <c r="AY38" s="120"/>
      <c r="AZ38" s="120"/>
      <c r="BA38" s="120"/>
      <c r="BB38" s="120"/>
      <c r="BC38" s="120"/>
      <c r="BD38" s="120"/>
      <c r="BE38" s="120"/>
      <c r="BF38" s="120"/>
      <c r="BG38" s="135"/>
      <c r="BH38" s="57" t="s">
        <v>883</v>
      </c>
      <c r="BI38" s="364" t="s">
        <v>948</v>
      </c>
    </row>
    <row r="39" spans="1:150" ht="25.5" hidden="1" customHeight="1" x14ac:dyDescent="0.25">
      <c r="A39" s="29" t="s">
        <v>358</v>
      </c>
      <c r="B39" s="29" t="s">
        <v>359</v>
      </c>
      <c r="C39" s="29" t="s">
        <v>360</v>
      </c>
      <c r="D39" s="30" t="s">
        <v>361</v>
      </c>
      <c r="E39" s="31" t="s">
        <v>273</v>
      </c>
      <c r="F39" s="32" t="s">
        <v>131</v>
      </c>
      <c r="G39" s="32" t="s">
        <v>362</v>
      </c>
      <c r="H39" s="32" t="s">
        <v>191</v>
      </c>
      <c r="I39" s="32" t="s">
        <v>116</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743</v>
      </c>
      <c r="AH39" s="120"/>
      <c r="AI39" s="142"/>
      <c r="AJ39" s="136"/>
      <c r="AK39" s="119"/>
      <c r="AL39" s="120"/>
      <c r="AM39" s="120"/>
      <c r="AN39" s="120"/>
      <c r="AO39" s="120"/>
      <c r="AP39" s="117" t="s">
        <v>189</v>
      </c>
      <c r="AQ39" s="116" t="s">
        <v>232</v>
      </c>
      <c r="AR39" s="117">
        <v>1</v>
      </c>
      <c r="AS39" s="120"/>
      <c r="AT39" s="120"/>
      <c r="AU39" s="120"/>
      <c r="AV39" s="120"/>
      <c r="AW39" s="120"/>
      <c r="AX39" s="120"/>
      <c r="AY39" s="120"/>
      <c r="AZ39" s="120"/>
      <c r="BA39" s="120"/>
      <c r="BB39" s="120"/>
      <c r="BC39" s="120"/>
      <c r="BD39" s="120"/>
      <c r="BE39" s="120"/>
      <c r="BF39" s="120"/>
      <c r="BG39" s="135"/>
      <c r="BH39" s="57" t="s">
        <v>800</v>
      </c>
      <c r="BI39" s="364" t="s">
        <v>940</v>
      </c>
    </row>
    <row r="40" spans="1:150" s="113" customFormat="1" ht="25.5" hidden="1" customHeight="1" x14ac:dyDescent="0.25">
      <c r="A40" s="20" t="s">
        <v>363</v>
      </c>
      <c r="B40" s="21" t="s">
        <v>84</v>
      </c>
      <c r="C40" s="21"/>
      <c r="D40" s="22" t="s">
        <v>364</v>
      </c>
      <c r="E40" s="23"/>
      <c r="F40" s="23"/>
      <c r="G40" s="23"/>
      <c r="H40" s="23"/>
      <c r="I40" s="23"/>
      <c r="J40" s="23"/>
      <c r="K40" s="23"/>
      <c r="L40" s="23"/>
      <c r="M40" s="23"/>
      <c r="N40" s="23"/>
      <c r="O40" s="23"/>
      <c r="P40" s="23"/>
      <c r="Q40" s="23"/>
      <c r="R40" s="23"/>
      <c r="S40" s="24"/>
      <c r="T40" s="25"/>
      <c r="U40" s="38"/>
      <c r="V40" s="38"/>
      <c r="W40" s="28" t="s">
        <v>276</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276</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row>
    <row r="41" spans="1:150" ht="25.5" hidden="1" customHeight="1" x14ac:dyDescent="0.25">
      <c r="A41" s="29" t="s">
        <v>365</v>
      </c>
      <c r="B41" s="29" t="s">
        <v>366</v>
      </c>
      <c r="C41" s="29" t="s">
        <v>367</v>
      </c>
      <c r="D41" s="30" t="s">
        <v>368</v>
      </c>
      <c r="E41" s="31" t="s">
        <v>273</v>
      </c>
      <c r="F41" s="32" t="s">
        <v>131</v>
      </c>
      <c r="G41" s="32" t="s">
        <v>291</v>
      </c>
      <c r="H41" s="32" t="s">
        <v>133</v>
      </c>
      <c r="I41" s="32" t="s">
        <v>116</v>
      </c>
      <c r="J41" s="32" t="s">
        <v>113</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241</v>
      </c>
      <c r="AH41" s="120"/>
      <c r="AI41" s="135"/>
      <c r="AJ41" s="136"/>
      <c r="AK41" s="119"/>
      <c r="AL41" s="120"/>
      <c r="AM41" s="120"/>
      <c r="AN41" s="120"/>
      <c r="AO41" s="120"/>
      <c r="AP41" s="120" t="s">
        <v>747</v>
      </c>
      <c r="AQ41" s="129" t="s">
        <v>192</v>
      </c>
      <c r="AR41" s="129">
        <v>5</v>
      </c>
      <c r="AS41" s="120"/>
      <c r="AT41" s="120"/>
      <c r="AU41" s="120"/>
      <c r="AV41" s="120"/>
      <c r="AW41" s="120"/>
      <c r="AX41" s="120"/>
      <c r="AY41" s="120"/>
      <c r="AZ41" s="120"/>
      <c r="BA41" s="120"/>
      <c r="BB41" s="120"/>
      <c r="BC41" s="120"/>
      <c r="BD41" s="120"/>
      <c r="BE41" s="120"/>
      <c r="BF41" s="120"/>
      <c r="BG41" s="135"/>
      <c r="BH41" s="57" t="s">
        <v>803</v>
      </c>
      <c r="BI41" s="364" t="s">
        <v>942</v>
      </c>
    </row>
    <row r="42" spans="1:150" ht="24.75" hidden="1" customHeight="1" thickBot="1" x14ac:dyDescent="0.3">
      <c r="A42" s="15" t="s">
        <v>369</v>
      </c>
      <c r="B42" s="16" t="s">
        <v>84</v>
      </c>
      <c r="C42" s="16"/>
      <c r="D42" s="16" t="s">
        <v>370</v>
      </c>
      <c r="E42" s="17"/>
      <c r="F42" s="17"/>
      <c r="G42" s="17"/>
      <c r="H42" s="17"/>
      <c r="I42" s="17"/>
      <c r="J42" s="17"/>
      <c r="K42" s="17"/>
      <c r="L42" s="17"/>
      <c r="M42" s="17"/>
      <c r="N42" s="17"/>
      <c r="O42" s="17"/>
      <c r="P42" s="17"/>
      <c r="Q42" s="17"/>
      <c r="R42" s="17"/>
      <c r="S42" s="17"/>
      <c r="T42" s="46"/>
      <c r="U42" s="47"/>
      <c r="V42" s="47"/>
      <c r="W42" s="48" t="s">
        <v>276</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276</v>
      </c>
    </row>
    <row r="43" spans="1:150" s="113" customFormat="1" ht="25.5" hidden="1" customHeight="1" x14ac:dyDescent="0.25">
      <c r="A43" s="20" t="s">
        <v>371</v>
      </c>
      <c r="B43" s="21" t="s">
        <v>84</v>
      </c>
      <c r="C43" s="21"/>
      <c r="D43" s="22" t="s">
        <v>372</v>
      </c>
      <c r="E43" s="23"/>
      <c r="F43" s="23"/>
      <c r="G43" s="23"/>
      <c r="H43" s="23"/>
      <c r="I43" s="23"/>
      <c r="J43" s="23"/>
      <c r="K43" s="23"/>
      <c r="L43" s="23"/>
      <c r="M43" s="23"/>
      <c r="N43" s="23"/>
      <c r="O43" s="23"/>
      <c r="P43" s="23"/>
      <c r="Q43" s="23"/>
      <c r="R43" s="23"/>
      <c r="S43" s="24"/>
      <c r="T43" s="25"/>
      <c r="U43" s="38"/>
      <c r="V43" s="38"/>
      <c r="W43" s="28" t="s">
        <v>276</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276</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row>
    <row r="44" spans="1:150" s="147" customFormat="1" ht="25.5" hidden="1" customHeight="1" x14ac:dyDescent="0.25">
      <c r="A44" s="53" t="s">
        <v>373</v>
      </c>
      <c r="B44" s="53" t="s">
        <v>374</v>
      </c>
      <c r="C44" s="53" t="s">
        <v>375</v>
      </c>
      <c r="D44" s="53" t="s">
        <v>376</v>
      </c>
      <c r="E44" s="32" t="s">
        <v>273</v>
      </c>
      <c r="F44" s="32" t="s">
        <v>119</v>
      </c>
      <c r="G44" s="32" t="s">
        <v>291</v>
      </c>
      <c r="H44" s="54" t="s">
        <v>124</v>
      </c>
      <c r="I44" s="32" t="s">
        <v>116</v>
      </c>
      <c r="J44" s="32" t="s">
        <v>113</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252</v>
      </c>
      <c r="AH44" s="129"/>
      <c r="AI44" s="141"/>
      <c r="AJ44" s="144"/>
      <c r="AK44" s="145"/>
      <c r="AL44" s="129"/>
      <c r="AM44" s="129"/>
      <c r="AN44" s="129"/>
      <c r="AO44" s="129"/>
      <c r="AP44" s="129" t="s">
        <v>174</v>
      </c>
      <c r="AQ44" s="129" t="s">
        <v>231</v>
      </c>
      <c r="AR44" s="129">
        <v>1</v>
      </c>
      <c r="AS44" s="129"/>
      <c r="AT44" s="129"/>
      <c r="AU44" s="129"/>
      <c r="AV44" s="129"/>
      <c r="AW44" s="129"/>
      <c r="AX44" s="129"/>
      <c r="AY44" s="129"/>
      <c r="AZ44" s="129"/>
      <c r="BA44" s="129"/>
      <c r="BB44" s="129"/>
      <c r="BC44" s="129"/>
      <c r="BD44" s="129"/>
      <c r="BE44" s="129"/>
      <c r="BF44" s="129"/>
      <c r="BG44" s="141"/>
      <c r="BH44" s="57" t="s">
        <v>831</v>
      </c>
      <c r="BI44" s="364" t="s">
        <v>942</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6" customFormat="1" ht="25.5" hidden="1"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150" s="113" customFormat="1" ht="25.5" customHeight="1" x14ac:dyDescent="0.25">
      <c r="A46" s="20" t="s">
        <v>381</v>
      </c>
      <c r="B46" s="21" t="s">
        <v>84</v>
      </c>
      <c r="C46" s="21"/>
      <c r="D46" s="22" t="s">
        <v>382</v>
      </c>
      <c r="E46" s="23"/>
      <c r="F46" s="23"/>
      <c r="G46" s="23"/>
      <c r="H46" s="23"/>
      <c r="I46" s="23"/>
      <c r="J46" s="23"/>
      <c r="K46" s="23"/>
      <c r="L46" s="23"/>
      <c r="M46" s="23"/>
      <c r="N46" s="59"/>
      <c r="O46" s="23"/>
      <c r="P46" s="59"/>
      <c r="Q46" s="23"/>
      <c r="R46" s="23"/>
      <c r="S46" s="24"/>
      <c r="T46" s="25"/>
      <c r="U46" s="38"/>
      <c r="V46" s="38"/>
      <c r="W46" s="28" t="s">
        <v>276</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276</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c r="EO46" s="101"/>
      <c r="EP46" s="101"/>
      <c r="EQ46" s="101"/>
      <c r="ER46" s="101"/>
      <c r="ES46" s="101"/>
      <c r="ET46" s="101"/>
    </row>
    <row r="47" spans="1:150" s="154" customFormat="1" ht="43.5" customHeight="1" x14ac:dyDescent="0.25">
      <c r="A47" s="60" t="s">
        <v>383</v>
      </c>
      <c r="B47" s="60" t="s">
        <v>384</v>
      </c>
      <c r="C47" s="60" t="s">
        <v>385</v>
      </c>
      <c r="D47" s="31" t="s">
        <v>386</v>
      </c>
      <c r="E47" s="31" t="s">
        <v>273</v>
      </c>
      <c r="F47" s="31" t="s">
        <v>119</v>
      </c>
      <c r="G47" s="31" t="s">
        <v>291</v>
      </c>
      <c r="H47" s="32" t="s">
        <v>121</v>
      </c>
      <c r="I47" s="31" t="s">
        <v>116</v>
      </c>
      <c r="J47" s="31" t="s">
        <v>113</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256</v>
      </c>
      <c r="AH47" s="129"/>
      <c r="AI47" s="141"/>
      <c r="AJ47" s="54"/>
      <c r="AK47" s="145"/>
      <c r="AL47" s="129"/>
      <c r="AM47" s="129"/>
      <c r="AN47" s="129"/>
      <c r="AO47" s="129"/>
      <c r="AP47" s="129" t="s">
        <v>177</v>
      </c>
      <c r="AQ47" s="129" t="s">
        <v>748</v>
      </c>
      <c r="AR47" s="129">
        <v>1</v>
      </c>
      <c r="AS47" s="129" t="s">
        <v>178</v>
      </c>
      <c r="AT47" s="129" t="s">
        <v>749</v>
      </c>
      <c r="AU47" s="153">
        <v>7600</v>
      </c>
      <c r="AV47" s="129"/>
      <c r="AW47" s="129"/>
      <c r="AX47" s="129"/>
      <c r="AY47" s="129"/>
      <c r="AZ47" s="129"/>
      <c r="BA47" s="129"/>
      <c r="BB47" s="129"/>
      <c r="BC47" s="129"/>
      <c r="BD47" s="129"/>
      <c r="BE47" s="129"/>
      <c r="BF47" s="129"/>
      <c r="BG47" s="141"/>
      <c r="BH47" s="57" t="s">
        <v>815</v>
      </c>
      <c r="BI47" s="364" t="s">
        <v>940</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row>
    <row r="48" spans="1:150" s="147" customFormat="1" ht="25.5" customHeight="1" x14ac:dyDescent="0.25">
      <c r="A48" s="60" t="s">
        <v>387</v>
      </c>
      <c r="B48" s="60" t="s">
        <v>388</v>
      </c>
      <c r="C48" s="60" t="s">
        <v>389</v>
      </c>
      <c r="D48" s="32" t="s">
        <v>390</v>
      </c>
      <c r="E48" s="32" t="s">
        <v>267</v>
      </c>
      <c r="F48" s="32" t="s">
        <v>119</v>
      </c>
      <c r="G48" s="32" t="s">
        <v>391</v>
      </c>
      <c r="H48" s="32" t="s">
        <v>121</v>
      </c>
      <c r="I48" s="32" t="s">
        <v>116</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256</v>
      </c>
      <c r="AH48" s="129"/>
      <c r="AI48" s="141"/>
      <c r="AJ48" s="144"/>
      <c r="AK48" s="145"/>
      <c r="AL48" s="129"/>
      <c r="AM48" s="129"/>
      <c r="AN48" s="129"/>
      <c r="AO48" s="129"/>
      <c r="AP48" s="129" t="s">
        <v>177</v>
      </c>
      <c r="AQ48" s="129" t="s">
        <v>748</v>
      </c>
      <c r="AR48" s="129">
        <v>1</v>
      </c>
      <c r="AS48" s="129" t="s">
        <v>178</v>
      </c>
      <c r="AT48" s="129" t="s">
        <v>749</v>
      </c>
      <c r="AU48" s="129">
        <v>150</v>
      </c>
      <c r="AV48" s="129"/>
      <c r="AW48" s="129"/>
      <c r="AX48" s="129"/>
      <c r="AY48" s="129"/>
      <c r="AZ48" s="129"/>
      <c r="BA48" s="129"/>
      <c r="BB48" s="129"/>
      <c r="BC48" s="129"/>
      <c r="BD48" s="129"/>
      <c r="BE48" s="129"/>
      <c r="BF48" s="129"/>
      <c r="BG48" s="141"/>
      <c r="BH48" s="57" t="s">
        <v>817</v>
      </c>
      <c r="BI48" s="364" t="s">
        <v>940</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row>
    <row r="49" spans="1:150" s="147" customFormat="1" ht="25.5" customHeight="1" x14ac:dyDescent="0.25">
      <c r="A49" s="60" t="s">
        <v>392</v>
      </c>
      <c r="B49" s="60" t="s">
        <v>393</v>
      </c>
      <c r="C49" s="60" t="s">
        <v>394</v>
      </c>
      <c r="D49" s="32" t="s">
        <v>395</v>
      </c>
      <c r="E49" s="32" t="s">
        <v>281</v>
      </c>
      <c r="F49" s="32" t="s">
        <v>119</v>
      </c>
      <c r="G49" s="32" t="s">
        <v>282</v>
      </c>
      <c r="H49" s="32" t="s">
        <v>121</v>
      </c>
      <c r="I49" s="32" t="s">
        <v>116</v>
      </c>
      <c r="J49" s="32" t="s">
        <v>113</v>
      </c>
      <c r="K49" s="32"/>
      <c r="L49" s="32"/>
      <c r="M49" s="32"/>
      <c r="N49" s="33">
        <v>129468.93</v>
      </c>
      <c r="O49" s="33" t="s">
        <v>1145</v>
      </c>
      <c r="P49" s="33">
        <v>0</v>
      </c>
      <c r="Q49" s="33">
        <v>0</v>
      </c>
      <c r="R49" s="33">
        <v>0</v>
      </c>
      <c r="S49" s="33" t="s">
        <v>1144</v>
      </c>
      <c r="T49" s="34">
        <v>42644</v>
      </c>
      <c r="U49" s="55">
        <v>42767</v>
      </c>
      <c r="V49" s="35">
        <v>42855</v>
      </c>
      <c r="W49" s="36">
        <v>43616</v>
      </c>
      <c r="Y49" s="155">
        <v>54435.8</v>
      </c>
      <c r="Z49" s="114">
        <v>42719.199999999997</v>
      </c>
      <c r="AA49" s="114"/>
      <c r="AB49" s="114"/>
      <c r="AC49" s="114"/>
      <c r="AD49" s="139"/>
      <c r="AE49" s="144"/>
      <c r="AF49" s="145">
        <v>44</v>
      </c>
      <c r="AG49" s="129" t="s">
        <v>750</v>
      </c>
      <c r="AH49" s="129"/>
      <c r="AI49" s="141"/>
      <c r="AJ49" s="144"/>
      <c r="AK49" s="145"/>
      <c r="AL49" s="129"/>
      <c r="AM49" s="129"/>
      <c r="AN49" s="129"/>
      <c r="AO49" s="129"/>
      <c r="AP49" s="129" t="s">
        <v>177</v>
      </c>
      <c r="AQ49" s="129" t="s">
        <v>748</v>
      </c>
      <c r="AR49" s="129">
        <v>1</v>
      </c>
      <c r="AS49" s="129" t="s">
        <v>178</v>
      </c>
      <c r="AT49" s="129" t="s">
        <v>749</v>
      </c>
      <c r="AU49" s="116">
        <v>100</v>
      </c>
      <c r="AV49" s="129"/>
      <c r="AW49" s="129"/>
      <c r="AX49" s="129"/>
      <c r="AY49" s="129"/>
      <c r="AZ49" s="129"/>
      <c r="BA49" s="129"/>
      <c r="BB49" s="129"/>
      <c r="BC49" s="129"/>
      <c r="BD49" s="129"/>
      <c r="BE49" s="129"/>
      <c r="BF49" s="129"/>
      <c r="BG49" s="141"/>
      <c r="BH49" s="57" t="s">
        <v>816</v>
      </c>
      <c r="BI49" s="364" t="s">
        <v>942</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row>
    <row r="50" spans="1:150" s="147" customFormat="1" ht="25.5" customHeight="1" x14ac:dyDescent="0.25">
      <c r="A50" s="60" t="s">
        <v>396</v>
      </c>
      <c r="B50" s="60" t="s">
        <v>397</v>
      </c>
      <c r="C50" s="60" t="s">
        <v>398</v>
      </c>
      <c r="D50" s="53" t="s">
        <v>399</v>
      </c>
      <c r="E50" s="32" t="s">
        <v>298</v>
      </c>
      <c r="F50" s="32" t="s">
        <v>119</v>
      </c>
      <c r="G50" s="32" t="s">
        <v>400</v>
      </c>
      <c r="H50" s="32" t="s">
        <v>121</v>
      </c>
      <c r="I50" s="32" t="s">
        <v>116</v>
      </c>
      <c r="J50" s="32"/>
      <c r="K50" s="32"/>
      <c r="L50" s="32"/>
      <c r="M50" s="32"/>
      <c r="N50" s="33" t="s">
        <v>1199</v>
      </c>
      <c r="O50" s="33" t="s">
        <v>1198</v>
      </c>
      <c r="P50" s="33">
        <v>0</v>
      </c>
      <c r="Q50" s="33">
        <v>0</v>
      </c>
      <c r="R50" s="33">
        <v>0</v>
      </c>
      <c r="S50" s="42" t="s">
        <v>1146</v>
      </c>
      <c r="T50" s="34">
        <v>42675</v>
      </c>
      <c r="U50" s="55">
        <v>43189</v>
      </c>
      <c r="V50" s="35">
        <v>43281</v>
      </c>
      <c r="W50" s="36" t="s">
        <v>1147</v>
      </c>
      <c r="X50" s="114"/>
      <c r="Y50" s="114">
        <v>0</v>
      </c>
      <c r="Z50" s="114">
        <v>114237.62</v>
      </c>
      <c r="AA50" s="114" t="e">
        <f>S50-Z50</f>
        <v>#VALUE!</v>
      </c>
      <c r="AB50" s="114"/>
      <c r="AC50" s="114"/>
      <c r="AD50" s="139"/>
      <c r="AE50" s="144"/>
      <c r="AF50" s="145">
        <v>44</v>
      </c>
      <c r="AG50" s="129" t="s">
        <v>256</v>
      </c>
      <c r="AH50" s="129"/>
      <c r="AI50" s="141"/>
      <c r="AJ50" s="144"/>
      <c r="AK50" s="145"/>
      <c r="AL50" s="129"/>
      <c r="AM50" s="129"/>
      <c r="AN50" s="129"/>
      <c r="AO50" s="129"/>
      <c r="AP50" s="129" t="s">
        <v>177</v>
      </c>
      <c r="AQ50" s="129" t="s">
        <v>748</v>
      </c>
      <c r="AR50" s="129">
        <v>1</v>
      </c>
      <c r="AS50" s="129" t="s">
        <v>178</v>
      </c>
      <c r="AT50" s="129" t="s">
        <v>749</v>
      </c>
      <c r="AU50" s="116" t="s">
        <v>1148</v>
      </c>
      <c r="AV50" s="129"/>
      <c r="AW50" s="129"/>
      <c r="AX50" s="129"/>
      <c r="AY50" s="129"/>
      <c r="AZ50" s="129"/>
      <c r="BA50" s="129"/>
      <c r="BB50" s="129"/>
      <c r="BC50" s="129"/>
      <c r="BD50" s="129"/>
      <c r="BE50" s="129"/>
      <c r="BF50" s="129"/>
      <c r="BG50" s="141"/>
      <c r="BH50" s="57" t="s">
        <v>818</v>
      </c>
      <c r="BI50" s="364" t="s">
        <v>942</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row>
    <row r="51" spans="1:150" ht="24.75" hidden="1" customHeight="1" thickBot="1" x14ac:dyDescent="0.3">
      <c r="A51" s="15" t="s">
        <v>401</v>
      </c>
      <c r="B51" s="16" t="s">
        <v>84</v>
      </c>
      <c r="C51" s="16"/>
      <c r="D51" s="16" t="s">
        <v>402</v>
      </c>
      <c r="E51" s="17"/>
      <c r="F51" s="17"/>
      <c r="G51" s="17"/>
      <c r="H51" s="17"/>
      <c r="I51" s="17"/>
      <c r="J51" s="17"/>
      <c r="K51" s="17"/>
      <c r="L51" s="17"/>
      <c r="M51" s="17"/>
      <c r="N51" s="17"/>
      <c r="O51" s="17"/>
      <c r="P51" s="17"/>
      <c r="Q51" s="17"/>
      <c r="R51" s="17"/>
      <c r="S51" s="17"/>
      <c r="T51" s="46"/>
      <c r="U51" s="47"/>
      <c r="V51" s="47"/>
      <c r="W51" s="48" t="s">
        <v>276</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276</v>
      </c>
    </row>
    <row r="52" spans="1:150" s="113" customFormat="1" ht="25.5" hidden="1" customHeight="1" x14ac:dyDescent="0.25">
      <c r="A52" s="65" t="s">
        <v>403</v>
      </c>
      <c r="B52" s="65" t="s">
        <v>84</v>
      </c>
      <c r="C52" s="65"/>
      <c r="D52" s="66" t="s">
        <v>404</v>
      </c>
      <c r="E52" s="67"/>
      <c r="F52" s="67"/>
      <c r="G52" s="67"/>
      <c r="H52" s="67"/>
      <c r="I52" s="67"/>
      <c r="J52" s="67"/>
      <c r="K52" s="67"/>
      <c r="L52" s="67"/>
      <c r="M52" s="67"/>
      <c r="N52" s="67"/>
      <c r="O52" s="67"/>
      <c r="P52" s="67"/>
      <c r="Q52" s="67"/>
      <c r="R52" s="67"/>
      <c r="S52" s="67"/>
      <c r="T52" s="68"/>
      <c r="U52" s="69"/>
      <c r="V52" s="69"/>
      <c r="W52" s="70" t="s">
        <v>276</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276</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row>
    <row r="53" spans="1:150" ht="25.5" hidden="1" customHeight="1" x14ac:dyDescent="0.25">
      <c r="A53" s="60" t="s">
        <v>405</v>
      </c>
      <c r="B53" s="60" t="s">
        <v>406</v>
      </c>
      <c r="C53" s="60" t="s">
        <v>407</v>
      </c>
      <c r="D53" s="71" t="s">
        <v>408</v>
      </c>
      <c r="E53" s="31" t="s">
        <v>298</v>
      </c>
      <c r="F53" s="31" t="s">
        <v>125</v>
      </c>
      <c r="G53" s="31" t="s">
        <v>409</v>
      </c>
      <c r="H53" s="31" t="s">
        <v>126</v>
      </c>
      <c r="I53" s="31" t="s">
        <v>116</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255</v>
      </c>
      <c r="AH53" s="120"/>
      <c r="AI53" s="135"/>
      <c r="AJ53" s="136"/>
      <c r="AK53" s="119"/>
      <c r="AL53" s="120"/>
      <c r="AM53" s="120"/>
      <c r="AN53" s="120"/>
      <c r="AO53" s="120"/>
      <c r="AP53" s="120" t="s">
        <v>230</v>
      </c>
      <c r="AQ53" s="129" t="s">
        <v>184</v>
      </c>
      <c r="AR53" s="120">
        <v>80</v>
      </c>
      <c r="AS53" s="120"/>
      <c r="AT53" s="120"/>
      <c r="AU53" s="120"/>
      <c r="AV53" s="120"/>
      <c r="AW53" s="120"/>
      <c r="AX53" s="120"/>
      <c r="AY53" s="120"/>
      <c r="AZ53" s="120"/>
      <c r="BA53" s="120"/>
      <c r="BB53" s="120"/>
      <c r="BC53" s="120"/>
      <c r="BD53" s="120"/>
      <c r="BE53" s="120"/>
      <c r="BF53" s="120"/>
      <c r="BG53" s="135"/>
      <c r="BH53" s="57" t="s">
        <v>814</v>
      </c>
      <c r="BI53" s="364" t="s">
        <v>942</v>
      </c>
    </row>
    <row r="54" spans="1:150" ht="25.5" hidden="1" customHeight="1" x14ac:dyDescent="0.25">
      <c r="A54" s="216" t="s">
        <v>91</v>
      </c>
      <c r="B54" s="60"/>
      <c r="C54" s="60"/>
      <c r="D54" s="217" t="s">
        <v>794</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276</v>
      </c>
    </row>
    <row r="55" spans="1:150" ht="24.75" hidden="1" customHeight="1" thickBot="1" x14ac:dyDescent="0.3">
      <c r="A55" s="15" t="s">
        <v>410</v>
      </c>
      <c r="B55" s="16" t="s">
        <v>84</v>
      </c>
      <c r="C55" s="16"/>
      <c r="D55" s="16" t="s">
        <v>411</v>
      </c>
      <c r="E55" s="17"/>
      <c r="F55" s="17"/>
      <c r="G55" s="17"/>
      <c r="H55" s="17"/>
      <c r="I55" s="17"/>
      <c r="J55" s="17"/>
      <c r="K55" s="17"/>
      <c r="L55" s="17"/>
      <c r="M55" s="17"/>
      <c r="N55" s="17"/>
      <c r="O55" s="17"/>
      <c r="P55" s="17"/>
      <c r="Q55" s="17"/>
      <c r="R55" s="17"/>
      <c r="S55" s="17"/>
      <c r="T55" s="46"/>
      <c r="U55" s="213"/>
      <c r="V55" s="213"/>
      <c r="W55" s="214" t="s">
        <v>276</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276</v>
      </c>
    </row>
    <row r="56" spans="1:150" ht="24.75" hidden="1" customHeight="1" thickBot="1" x14ac:dyDescent="0.3">
      <c r="A56" s="15" t="s">
        <v>412</v>
      </c>
      <c r="B56" s="16" t="s">
        <v>84</v>
      </c>
      <c r="C56" s="16"/>
      <c r="D56" s="16" t="s">
        <v>413</v>
      </c>
      <c r="E56" s="17"/>
      <c r="F56" s="17"/>
      <c r="G56" s="17"/>
      <c r="H56" s="17"/>
      <c r="I56" s="17"/>
      <c r="J56" s="17"/>
      <c r="K56" s="17"/>
      <c r="L56" s="17"/>
      <c r="M56" s="17"/>
      <c r="N56" s="17"/>
      <c r="O56" s="17"/>
      <c r="P56" s="17"/>
      <c r="Q56" s="17"/>
      <c r="R56" s="17"/>
      <c r="S56" s="17"/>
      <c r="T56" s="46"/>
      <c r="U56" s="47"/>
      <c r="V56" s="47"/>
      <c r="W56" s="48" t="s">
        <v>276</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276</v>
      </c>
    </row>
    <row r="57" spans="1:150" s="113" customFormat="1" ht="25.5" customHeight="1" x14ac:dyDescent="0.25">
      <c r="A57" s="72" t="s">
        <v>92</v>
      </c>
      <c r="B57" s="73" t="s">
        <v>84</v>
      </c>
      <c r="C57" s="73"/>
      <c r="D57" s="22" t="s">
        <v>414</v>
      </c>
      <c r="E57" s="23"/>
      <c r="F57" s="23"/>
      <c r="G57" s="23"/>
      <c r="H57" s="23"/>
      <c r="I57" s="23"/>
      <c r="J57" s="23"/>
      <c r="K57" s="23"/>
      <c r="L57" s="23"/>
      <c r="M57" s="23"/>
      <c r="N57" s="23"/>
      <c r="O57" s="23"/>
      <c r="P57" s="23"/>
      <c r="Q57" s="23"/>
      <c r="R57" s="23"/>
      <c r="S57" s="24"/>
      <c r="T57" s="25"/>
      <c r="U57" s="38"/>
      <c r="V57" s="38"/>
      <c r="W57" s="28" t="s">
        <v>276</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276</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1"/>
      <c r="EQ57" s="101"/>
      <c r="ER57" s="101"/>
      <c r="ES57" s="101"/>
      <c r="ET57" s="101"/>
    </row>
    <row r="58" spans="1:150" s="147" customFormat="1" ht="25.5" customHeight="1" x14ac:dyDescent="0.25">
      <c r="A58" s="53" t="s">
        <v>127</v>
      </c>
      <c r="B58" s="53" t="s">
        <v>415</v>
      </c>
      <c r="C58" s="53" t="s">
        <v>416</v>
      </c>
      <c r="D58" s="41" t="s">
        <v>417</v>
      </c>
      <c r="E58" s="32" t="s">
        <v>267</v>
      </c>
      <c r="F58" s="32" t="s">
        <v>149</v>
      </c>
      <c r="G58" s="32" t="s">
        <v>418</v>
      </c>
      <c r="H58" s="31" t="s">
        <v>162</v>
      </c>
      <c r="I58" s="32" t="s">
        <v>116</v>
      </c>
      <c r="J58" s="32"/>
      <c r="K58" s="32"/>
      <c r="L58" s="32"/>
      <c r="M58" s="32"/>
      <c r="N58" s="42" t="s">
        <v>1151</v>
      </c>
      <c r="O58" s="42" t="s">
        <v>1154</v>
      </c>
      <c r="P58" s="42" t="s">
        <v>1153</v>
      </c>
      <c r="Q58" s="74">
        <v>0</v>
      </c>
      <c r="R58" s="33">
        <v>0</v>
      </c>
      <c r="S58" s="33" t="s">
        <v>1152</v>
      </c>
      <c r="T58" s="34">
        <v>42916</v>
      </c>
      <c r="U58" s="35">
        <v>43008</v>
      </c>
      <c r="V58" s="35">
        <v>43100</v>
      </c>
      <c r="W58" s="36">
        <v>43646</v>
      </c>
      <c r="X58" s="114">
        <v>0</v>
      </c>
      <c r="Y58" s="114">
        <v>0</v>
      </c>
      <c r="Z58" s="114">
        <v>150000</v>
      </c>
      <c r="AA58" s="114" t="e">
        <f>S58-Z58</f>
        <v>#VALUE!</v>
      </c>
      <c r="AB58" s="114">
        <v>0</v>
      </c>
      <c r="AC58" s="114"/>
      <c r="AD58" s="139"/>
      <c r="AE58" s="144"/>
      <c r="AF58" s="145">
        <v>22</v>
      </c>
      <c r="AG58" s="129" t="s">
        <v>244</v>
      </c>
      <c r="AH58" s="129"/>
      <c r="AI58" s="141"/>
      <c r="AJ58" s="144"/>
      <c r="AK58" s="145"/>
      <c r="AL58" s="129"/>
      <c r="AM58" s="129"/>
      <c r="AN58" s="129"/>
      <c r="AO58" s="129"/>
      <c r="AP58" s="129" t="s">
        <v>217</v>
      </c>
      <c r="AQ58" s="129" t="s">
        <v>751</v>
      </c>
      <c r="AR58" s="129">
        <v>480</v>
      </c>
      <c r="AS58" s="129" t="s">
        <v>219</v>
      </c>
      <c r="AT58" s="129" t="s">
        <v>752</v>
      </c>
      <c r="AU58" s="129">
        <v>1</v>
      </c>
      <c r="AV58" s="144"/>
      <c r="AW58" s="144"/>
      <c r="AX58" s="144"/>
      <c r="AY58" s="129"/>
      <c r="AZ58" s="129"/>
      <c r="BA58" s="129"/>
      <c r="BB58" s="129"/>
      <c r="BC58" s="129"/>
      <c r="BD58" s="129"/>
      <c r="BE58" s="129"/>
      <c r="BF58" s="129"/>
      <c r="BG58" s="141"/>
      <c r="BH58" s="57" t="s">
        <v>872</v>
      </c>
      <c r="BI58" s="364" t="s">
        <v>942</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row>
    <row r="59" spans="1:150" s="147" customFormat="1" ht="24.75" customHeight="1" x14ac:dyDescent="0.25">
      <c r="A59" s="53" t="s">
        <v>128</v>
      </c>
      <c r="B59" s="53" t="s">
        <v>419</v>
      </c>
      <c r="C59" s="53" t="s">
        <v>420</v>
      </c>
      <c r="D59" s="41" t="s">
        <v>421</v>
      </c>
      <c r="E59" s="32" t="s">
        <v>281</v>
      </c>
      <c r="F59" s="32" t="s">
        <v>149</v>
      </c>
      <c r="G59" s="32" t="s">
        <v>322</v>
      </c>
      <c r="H59" s="31" t="s">
        <v>162</v>
      </c>
      <c r="I59" s="32" t="s">
        <v>116</v>
      </c>
      <c r="J59" s="32"/>
      <c r="K59" s="32"/>
      <c r="L59" s="32"/>
      <c r="M59" s="32"/>
      <c r="N59" s="42" t="s">
        <v>1150</v>
      </c>
      <c r="O59" s="42">
        <v>10054.32</v>
      </c>
      <c r="P59" s="42">
        <v>10054.32</v>
      </c>
      <c r="Q59" s="74">
        <v>0</v>
      </c>
      <c r="R59" s="33">
        <v>0</v>
      </c>
      <c r="S59" s="33" t="s">
        <v>1149</v>
      </c>
      <c r="T59" s="34">
        <v>42887</v>
      </c>
      <c r="U59" s="35">
        <v>42979</v>
      </c>
      <c r="V59" s="35">
        <v>43100</v>
      </c>
      <c r="W59" s="36">
        <v>43646</v>
      </c>
      <c r="X59" s="114">
        <v>0</v>
      </c>
      <c r="Y59" s="114">
        <v>0</v>
      </c>
      <c r="Z59" s="114">
        <v>100000</v>
      </c>
      <c r="AA59" s="114" t="e">
        <f>S59-Z59</f>
        <v>#VALUE!</v>
      </c>
      <c r="AB59" s="114">
        <v>0</v>
      </c>
      <c r="AC59" s="114"/>
      <c r="AD59" s="139"/>
      <c r="AE59" s="144"/>
      <c r="AF59" s="145">
        <v>22</v>
      </c>
      <c r="AG59" s="129" t="s">
        <v>244</v>
      </c>
      <c r="AH59" s="129"/>
      <c r="AI59" s="141"/>
      <c r="AJ59" s="144"/>
      <c r="AK59" s="145"/>
      <c r="AL59" s="129"/>
      <c r="AM59" s="129"/>
      <c r="AN59" s="129"/>
      <c r="AO59" s="129"/>
      <c r="AP59" s="129" t="s">
        <v>217</v>
      </c>
      <c r="AQ59" s="129" t="s">
        <v>751</v>
      </c>
      <c r="AR59" s="129">
        <v>344</v>
      </c>
      <c r="AS59" s="129" t="s">
        <v>219</v>
      </c>
      <c r="AT59" s="129" t="s">
        <v>752</v>
      </c>
      <c r="AU59" s="129">
        <v>1</v>
      </c>
      <c r="AV59" s="144"/>
      <c r="AW59" s="144"/>
      <c r="AX59" s="144"/>
      <c r="AY59" s="129"/>
      <c r="AZ59" s="129"/>
      <c r="BA59" s="129"/>
      <c r="BB59" s="129"/>
      <c r="BC59" s="129"/>
      <c r="BD59" s="129"/>
      <c r="BE59" s="129"/>
      <c r="BF59" s="129"/>
      <c r="BG59" s="141"/>
      <c r="BH59" s="57" t="s">
        <v>870</v>
      </c>
      <c r="BI59" s="364"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6.25" customHeight="1" x14ac:dyDescent="0.25">
      <c r="A60" s="53" t="s">
        <v>129</v>
      </c>
      <c r="B60" s="53" t="s">
        <v>422</v>
      </c>
      <c r="C60" s="53" t="s">
        <v>423</v>
      </c>
      <c r="D60" s="41" t="s">
        <v>424</v>
      </c>
      <c r="E60" s="32" t="s">
        <v>298</v>
      </c>
      <c r="F60" s="32" t="s">
        <v>149</v>
      </c>
      <c r="G60" s="32" t="s">
        <v>327</v>
      </c>
      <c r="H60" s="31" t="s">
        <v>162</v>
      </c>
      <c r="I60" s="32" t="s">
        <v>116</v>
      </c>
      <c r="J60" s="32"/>
      <c r="K60" s="32"/>
      <c r="L60" s="32"/>
      <c r="M60" s="32"/>
      <c r="N60" s="42" t="s">
        <v>1155</v>
      </c>
      <c r="O60" s="42" t="s">
        <v>1156</v>
      </c>
      <c r="P60" s="42" t="s">
        <v>1157</v>
      </c>
      <c r="Q60" s="33">
        <v>0</v>
      </c>
      <c r="R60" s="33">
        <v>0</v>
      </c>
      <c r="S60" s="33" t="s">
        <v>1158</v>
      </c>
      <c r="T60" s="34">
        <v>42917</v>
      </c>
      <c r="U60" s="35">
        <v>42979</v>
      </c>
      <c r="V60" s="35">
        <v>43100</v>
      </c>
      <c r="W60" s="36">
        <v>43890</v>
      </c>
      <c r="X60" s="114">
        <v>0</v>
      </c>
      <c r="Y60" s="114">
        <v>0</v>
      </c>
      <c r="Z60" s="114">
        <v>100000</v>
      </c>
      <c r="AA60" s="114" t="e">
        <f>S60-Z60</f>
        <v>#VALUE!</v>
      </c>
      <c r="AB60" s="114">
        <v>0</v>
      </c>
      <c r="AC60" s="114"/>
      <c r="AD60" s="139"/>
      <c r="AE60" s="144"/>
      <c r="AF60" s="145">
        <v>22</v>
      </c>
      <c r="AG60" s="129" t="s">
        <v>244</v>
      </c>
      <c r="AH60" s="129"/>
      <c r="AI60" s="141"/>
      <c r="AJ60" s="144"/>
      <c r="AK60" s="145"/>
      <c r="AL60" s="129"/>
      <c r="AM60" s="129"/>
      <c r="AN60" s="129"/>
      <c r="AO60" s="129"/>
      <c r="AP60" s="129" t="s">
        <v>217</v>
      </c>
      <c r="AQ60" s="161" t="s">
        <v>751</v>
      </c>
      <c r="AR60" s="118">
        <v>250</v>
      </c>
      <c r="AS60" s="129" t="s">
        <v>219</v>
      </c>
      <c r="AT60" s="161" t="s">
        <v>752</v>
      </c>
      <c r="AU60" s="129">
        <v>1</v>
      </c>
      <c r="AV60" s="129" t="s">
        <v>207</v>
      </c>
      <c r="AW60" s="161" t="s">
        <v>208</v>
      </c>
      <c r="AX60" s="129">
        <v>20</v>
      </c>
      <c r="AY60" s="144"/>
      <c r="AZ60" s="144"/>
      <c r="BA60" s="144"/>
      <c r="BB60" s="144"/>
      <c r="BC60" s="144"/>
      <c r="BD60" s="144"/>
      <c r="BE60" s="144"/>
      <c r="BF60" s="144"/>
      <c r="BG60" s="365"/>
      <c r="BH60" s="57" t="s">
        <v>873</v>
      </c>
      <c r="BI60" s="364"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customHeight="1" x14ac:dyDescent="0.25">
      <c r="A61" s="53" t="s">
        <v>130</v>
      </c>
      <c r="B61" s="53" t="s">
        <v>425</v>
      </c>
      <c r="C61" s="53" t="s">
        <v>426</v>
      </c>
      <c r="D61" s="41" t="s">
        <v>427</v>
      </c>
      <c r="E61" s="32" t="s">
        <v>273</v>
      </c>
      <c r="F61" s="32" t="s">
        <v>149</v>
      </c>
      <c r="G61" s="32" t="s">
        <v>291</v>
      </c>
      <c r="H61" s="31" t="s">
        <v>162</v>
      </c>
      <c r="I61" s="32" t="s">
        <v>116</v>
      </c>
      <c r="J61" s="32"/>
      <c r="K61" s="32"/>
      <c r="L61" s="32"/>
      <c r="M61" s="32"/>
      <c r="N61" s="42" t="s">
        <v>1160</v>
      </c>
      <c r="O61" s="42" t="s">
        <v>1161</v>
      </c>
      <c r="P61" s="42" t="s">
        <v>1162</v>
      </c>
      <c r="Q61" s="75">
        <v>0</v>
      </c>
      <c r="R61" s="33">
        <v>0</v>
      </c>
      <c r="S61" s="33" t="s">
        <v>1159</v>
      </c>
      <c r="T61" s="34">
        <v>42947</v>
      </c>
      <c r="U61" s="35">
        <v>43008</v>
      </c>
      <c r="V61" s="35">
        <v>43100</v>
      </c>
      <c r="W61" s="36">
        <v>44255</v>
      </c>
      <c r="X61" s="114">
        <v>0</v>
      </c>
      <c r="Y61" s="114">
        <v>0</v>
      </c>
      <c r="Z61" s="114">
        <v>150000</v>
      </c>
      <c r="AA61" s="114">
        <v>250000</v>
      </c>
      <c r="AB61" s="114" t="e">
        <f>S61-Z61-AA61</f>
        <v>#VALUE!</v>
      </c>
      <c r="AC61" s="114"/>
      <c r="AD61" s="139"/>
      <c r="AE61" s="144"/>
      <c r="AF61" s="145">
        <v>22</v>
      </c>
      <c r="AG61" s="129" t="s">
        <v>244</v>
      </c>
      <c r="AH61" s="129"/>
      <c r="AI61" s="141"/>
      <c r="AJ61" s="144"/>
      <c r="AK61" s="145"/>
      <c r="AL61" s="129"/>
      <c r="AM61" s="129"/>
      <c r="AN61" s="129"/>
      <c r="AO61" s="129"/>
      <c r="AP61" s="129" t="s">
        <v>217</v>
      </c>
      <c r="AQ61" s="129" t="s">
        <v>751</v>
      </c>
      <c r="AR61" s="118" t="s">
        <v>1163</v>
      </c>
      <c r="AS61" s="129" t="s">
        <v>219</v>
      </c>
      <c r="AT61" s="129" t="s">
        <v>752</v>
      </c>
      <c r="AU61" s="129">
        <v>1</v>
      </c>
      <c r="AV61" s="144"/>
      <c r="AW61" s="144"/>
      <c r="AX61" s="144"/>
      <c r="AY61" s="129"/>
      <c r="AZ61" s="129"/>
      <c r="BA61" s="129"/>
      <c r="BB61" s="129"/>
      <c r="BC61" s="129"/>
      <c r="BD61" s="129"/>
      <c r="BE61" s="129"/>
      <c r="BF61" s="129"/>
      <c r="BG61" s="141"/>
      <c r="BH61" s="57" t="s">
        <v>871</v>
      </c>
      <c r="BI61" s="364"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13" customFormat="1" ht="25.5" customHeight="1" x14ac:dyDescent="0.25">
      <c r="A62" s="72" t="s">
        <v>93</v>
      </c>
      <c r="B62" s="73" t="s">
        <v>84</v>
      </c>
      <c r="C62" s="73"/>
      <c r="D62" s="22" t="s">
        <v>428</v>
      </c>
      <c r="E62" s="23"/>
      <c r="F62" s="23"/>
      <c r="G62" s="23"/>
      <c r="H62" s="23"/>
      <c r="I62" s="23"/>
      <c r="J62" s="23"/>
      <c r="K62" s="23"/>
      <c r="L62" s="23"/>
      <c r="M62" s="23"/>
      <c r="N62" s="23"/>
      <c r="O62" s="23"/>
      <c r="P62" s="23"/>
      <c r="Q62" s="23"/>
      <c r="R62" s="23"/>
      <c r="S62" s="24"/>
      <c r="T62" s="25"/>
      <c r="U62" s="38"/>
      <c r="V62" s="38"/>
      <c r="W62" s="28" t="s">
        <v>276</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276</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row>
    <row r="63" spans="1:150" s="147" customFormat="1" ht="25.5" customHeight="1" x14ac:dyDescent="0.25">
      <c r="A63" s="53" t="s">
        <v>136</v>
      </c>
      <c r="B63" s="53" t="s">
        <v>429</v>
      </c>
      <c r="C63" s="53" t="s">
        <v>430</v>
      </c>
      <c r="D63" s="32" t="s">
        <v>431</v>
      </c>
      <c r="E63" s="32" t="s">
        <v>281</v>
      </c>
      <c r="F63" s="32" t="s">
        <v>149</v>
      </c>
      <c r="G63" s="76" t="s">
        <v>322</v>
      </c>
      <c r="H63" s="32" t="s">
        <v>161</v>
      </c>
      <c r="I63" s="32" t="s">
        <v>116</v>
      </c>
      <c r="J63" s="32"/>
      <c r="K63" s="32"/>
      <c r="L63" s="32"/>
      <c r="M63" s="32"/>
      <c r="N63" s="33" t="s">
        <v>1166</v>
      </c>
      <c r="O63" s="33" t="s">
        <v>1167</v>
      </c>
      <c r="P63" s="33">
        <v>0</v>
      </c>
      <c r="Q63" s="33">
        <v>0</v>
      </c>
      <c r="R63" s="33">
        <v>0</v>
      </c>
      <c r="S63" s="33" t="s">
        <v>1168</v>
      </c>
      <c r="T63" s="34">
        <v>42887</v>
      </c>
      <c r="U63" s="35">
        <v>42979</v>
      </c>
      <c r="V63" s="35">
        <v>43100</v>
      </c>
      <c r="W63" s="36">
        <v>43585</v>
      </c>
      <c r="X63" s="114">
        <v>0</v>
      </c>
      <c r="Y63" s="114">
        <v>0</v>
      </c>
      <c r="Z63" s="114">
        <v>100000</v>
      </c>
      <c r="AA63" s="114" t="e">
        <f>S63-Z63</f>
        <v>#VALUE!</v>
      </c>
      <c r="AB63" s="114">
        <v>0</v>
      </c>
      <c r="AC63" s="114"/>
      <c r="AD63" s="139"/>
      <c r="AE63" s="144"/>
      <c r="AF63" s="145">
        <v>24</v>
      </c>
      <c r="AG63" s="129" t="s">
        <v>245</v>
      </c>
      <c r="AH63" s="129"/>
      <c r="AI63" s="141"/>
      <c r="AJ63" s="144"/>
      <c r="AK63" s="145"/>
      <c r="AL63" s="129"/>
      <c r="AM63" s="129"/>
      <c r="AN63" s="129"/>
      <c r="AO63" s="129"/>
      <c r="AP63" s="129" t="s">
        <v>218</v>
      </c>
      <c r="AQ63" s="129" t="s">
        <v>753</v>
      </c>
      <c r="AR63" s="116">
        <v>1</v>
      </c>
      <c r="AS63" s="129" t="s">
        <v>217</v>
      </c>
      <c r="AT63" s="129" t="s">
        <v>751</v>
      </c>
      <c r="AU63" s="118">
        <v>342</v>
      </c>
      <c r="AV63" s="129"/>
      <c r="AW63" s="129"/>
      <c r="AX63" s="118"/>
      <c r="AY63" s="129"/>
      <c r="AZ63" s="129"/>
      <c r="BA63" s="129"/>
      <c r="BB63" s="129"/>
      <c r="BC63" s="129"/>
      <c r="BD63" s="129"/>
      <c r="BE63" s="129"/>
      <c r="BF63" s="129"/>
      <c r="BG63" s="141"/>
      <c r="BH63" s="57" t="s">
        <v>875</v>
      </c>
      <c r="BI63" s="364" t="s">
        <v>942</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row>
    <row r="64" spans="1:150" s="147" customFormat="1" ht="25.5" customHeight="1" x14ac:dyDescent="0.25">
      <c r="A64" s="53" t="s">
        <v>138</v>
      </c>
      <c r="B64" s="53" t="s">
        <v>432</v>
      </c>
      <c r="C64" s="53" t="s">
        <v>433</v>
      </c>
      <c r="D64" s="32" t="s">
        <v>434</v>
      </c>
      <c r="E64" s="32" t="s">
        <v>298</v>
      </c>
      <c r="F64" s="32" t="s">
        <v>149</v>
      </c>
      <c r="G64" s="32" t="s">
        <v>327</v>
      </c>
      <c r="H64" s="32" t="s">
        <v>161</v>
      </c>
      <c r="I64" s="32" t="s">
        <v>116</v>
      </c>
      <c r="J64" s="32"/>
      <c r="K64" s="32"/>
      <c r="L64" s="32"/>
      <c r="M64" s="32"/>
      <c r="N64" s="33" t="s">
        <v>1171</v>
      </c>
      <c r="O64" s="33" t="s">
        <v>1170</v>
      </c>
      <c r="P64" s="33">
        <v>0</v>
      </c>
      <c r="Q64" s="33">
        <v>0</v>
      </c>
      <c r="R64" s="33">
        <v>0</v>
      </c>
      <c r="S64" s="33" t="s">
        <v>1169</v>
      </c>
      <c r="T64" s="34">
        <v>42887</v>
      </c>
      <c r="U64" s="35">
        <v>43009</v>
      </c>
      <c r="V64" s="35">
        <v>43100</v>
      </c>
      <c r="W64" s="36">
        <v>43585</v>
      </c>
      <c r="X64" s="114">
        <v>0</v>
      </c>
      <c r="Y64" s="114">
        <v>0</v>
      </c>
      <c r="Z64" s="114">
        <v>100000</v>
      </c>
      <c r="AA64" s="114">
        <v>53887</v>
      </c>
      <c r="AB64" s="114">
        <v>0</v>
      </c>
      <c r="AC64" s="114"/>
      <c r="AD64" s="139"/>
      <c r="AE64" s="144"/>
      <c r="AF64" s="145">
        <v>24</v>
      </c>
      <c r="AG64" s="129" t="s">
        <v>245</v>
      </c>
      <c r="AH64" s="129"/>
      <c r="AI64" s="141"/>
      <c r="AJ64" s="144"/>
      <c r="AK64" s="145"/>
      <c r="AL64" s="129"/>
      <c r="AM64" s="129"/>
      <c r="AN64" s="129"/>
      <c r="AO64" s="129"/>
      <c r="AP64" s="129" t="s">
        <v>218</v>
      </c>
      <c r="AQ64" s="129" t="s">
        <v>753</v>
      </c>
      <c r="AR64" s="129">
        <v>1</v>
      </c>
      <c r="AS64" s="129" t="s">
        <v>217</v>
      </c>
      <c r="AT64" s="129" t="s">
        <v>751</v>
      </c>
      <c r="AU64" s="118">
        <v>269</v>
      </c>
      <c r="AV64" s="129"/>
      <c r="AW64" s="129"/>
      <c r="AX64" s="118"/>
      <c r="AY64" s="129"/>
      <c r="AZ64" s="129"/>
      <c r="BA64" s="129"/>
      <c r="BB64" s="129"/>
      <c r="BC64" s="129"/>
      <c r="BD64" s="129"/>
      <c r="BE64" s="129"/>
      <c r="BF64" s="129"/>
      <c r="BG64" s="141"/>
      <c r="BH64" s="57" t="s">
        <v>876</v>
      </c>
      <c r="BI64" s="364" t="s">
        <v>942</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c r="CX64" s="146"/>
      <c r="CY64" s="146"/>
      <c r="CZ64" s="146"/>
      <c r="DA64" s="146"/>
      <c r="DB64" s="146"/>
      <c r="DC64" s="146"/>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6"/>
      <c r="EC64" s="146"/>
      <c r="ED64" s="146"/>
      <c r="EE64" s="146"/>
      <c r="EF64" s="146"/>
      <c r="EG64" s="146"/>
      <c r="EH64" s="146"/>
      <c r="EI64" s="146"/>
      <c r="EJ64" s="146"/>
      <c r="EK64" s="146"/>
      <c r="EL64" s="146"/>
      <c r="EM64" s="146"/>
      <c r="EN64" s="146"/>
      <c r="EO64" s="146"/>
      <c r="EP64" s="146"/>
      <c r="EQ64" s="146"/>
      <c r="ER64" s="146"/>
      <c r="ES64" s="146"/>
      <c r="ET64" s="146"/>
    </row>
    <row r="65" spans="1:150" s="147" customFormat="1" ht="25.5" customHeight="1" x14ac:dyDescent="0.25">
      <c r="A65" s="53" t="s">
        <v>139</v>
      </c>
      <c r="B65" s="53" t="s">
        <v>435</v>
      </c>
      <c r="C65" s="53" t="s">
        <v>436</v>
      </c>
      <c r="D65" s="32" t="s">
        <v>437</v>
      </c>
      <c r="E65" s="32" t="s">
        <v>273</v>
      </c>
      <c r="F65" s="32" t="s">
        <v>149</v>
      </c>
      <c r="G65" s="32" t="s">
        <v>291</v>
      </c>
      <c r="H65" s="32" t="s">
        <v>161</v>
      </c>
      <c r="I65" s="32" t="s">
        <v>116</v>
      </c>
      <c r="J65" s="32"/>
      <c r="K65" s="32"/>
      <c r="L65" s="32"/>
      <c r="M65" s="32"/>
      <c r="N65" s="33" t="s">
        <v>1172</v>
      </c>
      <c r="O65" s="33" t="s">
        <v>1173</v>
      </c>
      <c r="P65" s="33">
        <v>0</v>
      </c>
      <c r="Q65" s="33">
        <v>0</v>
      </c>
      <c r="R65" s="33">
        <v>0</v>
      </c>
      <c r="S65" s="33" t="s">
        <v>1174</v>
      </c>
      <c r="T65" s="34">
        <v>42887</v>
      </c>
      <c r="U65" s="35">
        <v>43098</v>
      </c>
      <c r="V65" s="35">
        <v>43190</v>
      </c>
      <c r="W65" s="36">
        <v>44196</v>
      </c>
      <c r="X65" s="114">
        <v>0</v>
      </c>
      <c r="Y65" s="114">
        <v>0</v>
      </c>
      <c r="Z65" s="114">
        <v>88000</v>
      </c>
      <c r="AA65" s="114">
        <v>100000</v>
      </c>
      <c r="AB65" s="114">
        <v>24733</v>
      </c>
      <c r="AC65" s="114"/>
      <c r="AD65" s="139"/>
      <c r="AE65" s="144"/>
      <c r="AF65" s="145">
        <v>24</v>
      </c>
      <c r="AG65" s="129" t="s">
        <v>245</v>
      </c>
      <c r="AH65" s="129"/>
      <c r="AI65" s="141"/>
      <c r="AJ65" s="144"/>
      <c r="AK65" s="145"/>
      <c r="AL65" s="129"/>
      <c r="AM65" s="129"/>
      <c r="AN65" s="129"/>
      <c r="AO65" s="129"/>
      <c r="AP65" s="129" t="s">
        <v>218</v>
      </c>
      <c r="AQ65" s="129" t="s">
        <v>753</v>
      </c>
      <c r="AR65" s="129">
        <v>1</v>
      </c>
      <c r="AS65" s="129" t="s">
        <v>217</v>
      </c>
      <c r="AT65" s="129" t="s">
        <v>751</v>
      </c>
      <c r="AU65" s="118" t="s">
        <v>1175</v>
      </c>
      <c r="AV65" s="129"/>
      <c r="AW65" s="129"/>
      <c r="AX65" s="118"/>
      <c r="AY65" s="129"/>
      <c r="AZ65" s="129"/>
      <c r="BA65" s="129"/>
      <c r="BB65" s="129"/>
      <c r="BC65" s="129"/>
      <c r="BD65" s="129"/>
      <c r="BE65" s="129"/>
      <c r="BF65" s="129"/>
      <c r="BG65" s="141"/>
      <c r="BH65" s="57" t="s">
        <v>877</v>
      </c>
      <c r="BI65" s="364" t="s">
        <v>942</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row>
    <row r="66" spans="1:150" s="147" customFormat="1" ht="25.5" customHeight="1" x14ac:dyDescent="0.25">
      <c r="A66" s="53" t="s">
        <v>140</v>
      </c>
      <c r="B66" s="53" t="s">
        <v>438</v>
      </c>
      <c r="C66" s="53" t="s">
        <v>439</v>
      </c>
      <c r="D66" s="32" t="s">
        <v>440</v>
      </c>
      <c r="E66" s="32" t="s">
        <v>441</v>
      </c>
      <c r="F66" s="32" t="s">
        <v>149</v>
      </c>
      <c r="G66" s="32" t="s">
        <v>418</v>
      </c>
      <c r="H66" s="32" t="s">
        <v>161</v>
      </c>
      <c r="I66" s="32" t="s">
        <v>116</v>
      </c>
      <c r="J66" s="32"/>
      <c r="K66" s="32"/>
      <c r="L66" s="32"/>
      <c r="M66" s="32"/>
      <c r="N66" s="33">
        <v>92842.82</v>
      </c>
      <c r="O66" s="33" t="s">
        <v>1165</v>
      </c>
      <c r="P66" s="33">
        <v>0</v>
      </c>
      <c r="Q66" s="33">
        <v>0</v>
      </c>
      <c r="R66" s="33">
        <v>0</v>
      </c>
      <c r="S66" s="33" t="s">
        <v>1164</v>
      </c>
      <c r="T66" s="34">
        <v>42887</v>
      </c>
      <c r="U66" s="35">
        <v>42948</v>
      </c>
      <c r="V66" s="35">
        <v>43100</v>
      </c>
      <c r="W66" s="36">
        <v>43585</v>
      </c>
      <c r="X66" s="114">
        <v>0</v>
      </c>
      <c r="Y66" s="114">
        <v>0</v>
      </c>
      <c r="Z66" s="114">
        <v>42000</v>
      </c>
      <c r="AA66" s="114">
        <v>22411</v>
      </c>
      <c r="AB66" s="114">
        <v>0</v>
      </c>
      <c r="AC66" s="114"/>
      <c r="AD66" s="139"/>
      <c r="AE66" s="144"/>
      <c r="AF66" s="145">
        <v>24</v>
      </c>
      <c r="AG66" s="129" t="s">
        <v>245</v>
      </c>
      <c r="AH66" s="129"/>
      <c r="AI66" s="141"/>
      <c r="AJ66" s="144"/>
      <c r="AK66" s="145"/>
      <c r="AL66" s="129"/>
      <c r="AM66" s="129"/>
      <c r="AN66" s="129"/>
      <c r="AO66" s="129"/>
      <c r="AP66" s="129" t="s">
        <v>218</v>
      </c>
      <c r="AQ66" s="129" t="s">
        <v>753</v>
      </c>
      <c r="AR66" s="129">
        <v>1</v>
      </c>
      <c r="AS66" s="129" t="s">
        <v>217</v>
      </c>
      <c r="AT66" s="129" t="s">
        <v>751</v>
      </c>
      <c r="AU66" s="118">
        <v>60</v>
      </c>
      <c r="AV66" s="129"/>
      <c r="AW66" s="129"/>
      <c r="AX66" s="118"/>
      <c r="AY66" s="129"/>
      <c r="AZ66" s="129"/>
      <c r="BA66" s="129"/>
      <c r="BB66" s="129"/>
      <c r="BC66" s="129"/>
      <c r="BD66" s="129"/>
      <c r="BE66" s="129"/>
      <c r="BF66" s="129"/>
      <c r="BG66" s="141"/>
      <c r="BH66" s="57" t="s">
        <v>874</v>
      </c>
      <c r="BI66" s="364" t="s">
        <v>942</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row>
    <row r="67" spans="1:150" s="113" customFormat="1" ht="25.5" hidden="1" customHeight="1" x14ac:dyDescent="0.25">
      <c r="A67" s="20" t="s">
        <v>94</v>
      </c>
      <c r="B67" s="21" t="s">
        <v>84</v>
      </c>
      <c r="C67" s="21"/>
      <c r="D67" s="22" t="s">
        <v>442</v>
      </c>
      <c r="E67" s="23"/>
      <c r="F67" s="23"/>
      <c r="G67" s="23"/>
      <c r="H67" s="23"/>
      <c r="I67" s="23"/>
      <c r="J67" s="23"/>
      <c r="K67" s="23"/>
      <c r="L67" s="23"/>
      <c r="M67" s="23"/>
      <c r="N67" s="23"/>
      <c r="O67" s="23"/>
      <c r="P67" s="23"/>
      <c r="Q67" s="23"/>
      <c r="R67" s="23"/>
      <c r="S67" s="24"/>
      <c r="T67" s="25"/>
      <c r="U67" s="38"/>
      <c r="V67" s="38"/>
      <c r="W67" s="28" t="s">
        <v>276</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ht="25.5" hidden="1" customHeight="1" x14ac:dyDescent="0.25">
      <c r="A68" s="53" t="s">
        <v>142</v>
      </c>
      <c r="B68" s="53" t="s">
        <v>443</v>
      </c>
      <c r="C68" s="53" t="s">
        <v>444</v>
      </c>
      <c r="D68" s="77" t="s">
        <v>445</v>
      </c>
      <c r="E68" s="31" t="s">
        <v>267</v>
      </c>
      <c r="F68" s="32" t="s">
        <v>149</v>
      </c>
      <c r="G68" s="32" t="s">
        <v>418</v>
      </c>
      <c r="H68" s="32" t="s">
        <v>150</v>
      </c>
      <c r="I68" s="32" t="s">
        <v>116</v>
      </c>
      <c r="J68" s="32"/>
      <c r="K68" s="32"/>
      <c r="L68" s="32"/>
      <c r="M68" s="32"/>
      <c r="N68" s="385">
        <v>725656.21</v>
      </c>
      <c r="O68" s="385">
        <v>328808.36</v>
      </c>
      <c r="P68" s="385">
        <v>32176.85</v>
      </c>
      <c r="Q68" s="385"/>
      <c r="R68" s="385"/>
      <c r="S68" s="385">
        <v>364671</v>
      </c>
      <c r="T68" s="34">
        <v>43009</v>
      </c>
      <c r="U68" s="35">
        <v>43070</v>
      </c>
      <c r="V68" s="35">
        <v>43190</v>
      </c>
      <c r="W68" s="36">
        <v>43799</v>
      </c>
      <c r="X68" s="114">
        <v>0</v>
      </c>
      <c r="Y68" s="114">
        <v>0</v>
      </c>
      <c r="Z68" s="114">
        <v>135427</v>
      </c>
      <c r="AA68" s="114">
        <f>S68-Z68</f>
        <v>229244</v>
      </c>
      <c r="AB68" s="114">
        <v>0</v>
      </c>
      <c r="AC68" s="114"/>
      <c r="AD68" s="139"/>
      <c r="AE68" s="115"/>
      <c r="AF68" s="119">
        <v>23</v>
      </c>
      <c r="AG68" s="129" t="s">
        <v>754</v>
      </c>
      <c r="AH68" s="120"/>
      <c r="AI68" s="135"/>
      <c r="AJ68" s="136"/>
      <c r="AK68" s="119"/>
      <c r="AL68" s="120"/>
      <c r="AM68" s="120"/>
      <c r="AN68" s="120"/>
      <c r="AO68" s="120"/>
      <c r="AP68" s="120" t="s">
        <v>217</v>
      </c>
      <c r="AQ68" s="162" t="s">
        <v>751</v>
      </c>
      <c r="AR68" s="120">
        <v>261</v>
      </c>
      <c r="AS68" s="120" t="s">
        <v>207</v>
      </c>
      <c r="AT68" s="140" t="s">
        <v>208</v>
      </c>
      <c r="AU68" s="120">
        <v>100</v>
      </c>
      <c r="AV68" s="120" t="s">
        <v>209</v>
      </c>
      <c r="AW68" s="129" t="s">
        <v>210</v>
      </c>
      <c r="AX68" s="120">
        <v>1</v>
      </c>
      <c r="AY68" s="115"/>
      <c r="AZ68" s="115"/>
      <c r="BA68" s="115"/>
      <c r="BB68" s="115"/>
      <c r="BC68" s="115"/>
      <c r="BD68" s="115"/>
      <c r="BE68" s="115"/>
      <c r="BF68" s="115"/>
      <c r="BG68" s="366"/>
      <c r="BH68" s="57" t="s">
        <v>868</v>
      </c>
      <c r="BI68" s="364" t="s">
        <v>942</v>
      </c>
      <c r="BJ68" s="122"/>
      <c r="BK68" s="122"/>
      <c r="BL68" s="122"/>
      <c r="BM68" s="122"/>
      <c r="BN68" s="122"/>
    </row>
    <row r="69" spans="1:150" ht="41.25" hidden="1" customHeight="1" x14ac:dyDescent="0.25">
      <c r="A69" s="53" t="s">
        <v>143</v>
      </c>
      <c r="B69" s="53" t="s">
        <v>446</v>
      </c>
      <c r="C69" s="53" t="s">
        <v>447</v>
      </c>
      <c r="D69" s="77" t="s">
        <v>448</v>
      </c>
      <c r="E69" s="31" t="s">
        <v>298</v>
      </c>
      <c r="F69" s="32" t="s">
        <v>149</v>
      </c>
      <c r="G69" s="32" t="s">
        <v>400</v>
      </c>
      <c r="H69" s="32" t="s">
        <v>150</v>
      </c>
      <c r="I69" s="32" t="s">
        <v>116</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754</v>
      </c>
      <c r="AH69" s="120"/>
      <c r="AI69" s="135"/>
      <c r="AJ69" s="136"/>
      <c r="AK69" s="119"/>
      <c r="AL69" s="120"/>
      <c r="AM69" s="120"/>
      <c r="AN69" s="120"/>
      <c r="AO69" s="120"/>
      <c r="AP69" s="120" t="s">
        <v>217</v>
      </c>
      <c r="AQ69" s="162" t="s">
        <v>751</v>
      </c>
      <c r="AR69" s="120">
        <v>34</v>
      </c>
      <c r="AS69" s="120" t="s">
        <v>209</v>
      </c>
      <c r="AT69" s="129" t="s">
        <v>210</v>
      </c>
      <c r="AU69" s="120">
        <v>1</v>
      </c>
      <c r="AV69" s="118" t="s">
        <v>211</v>
      </c>
      <c r="AW69" s="118" t="s">
        <v>212</v>
      </c>
      <c r="AX69" s="118">
        <v>2</v>
      </c>
      <c r="AY69" s="118"/>
      <c r="AZ69" s="118"/>
      <c r="BA69" s="118"/>
      <c r="BB69" s="118"/>
      <c r="BC69" s="118"/>
      <c r="BD69" s="118"/>
      <c r="BE69" s="118"/>
      <c r="BF69" s="118"/>
      <c r="BG69" s="367"/>
      <c r="BH69" s="57" t="s">
        <v>869</v>
      </c>
      <c r="BI69" s="364" t="s">
        <v>942</v>
      </c>
      <c r="BJ69" s="122"/>
      <c r="BK69" s="122"/>
      <c r="BL69" s="122"/>
      <c r="BM69" s="122"/>
      <c r="BN69" s="122"/>
    </row>
    <row r="70" spans="1:150" ht="44.25" hidden="1" customHeight="1" x14ac:dyDescent="0.25">
      <c r="A70" s="53" t="s">
        <v>449</v>
      </c>
      <c r="B70" s="53" t="s">
        <v>450</v>
      </c>
      <c r="C70" s="53" t="s">
        <v>451</v>
      </c>
      <c r="D70" s="77" t="s">
        <v>452</v>
      </c>
      <c r="E70" s="31" t="s">
        <v>273</v>
      </c>
      <c r="F70" s="32" t="s">
        <v>149</v>
      </c>
      <c r="G70" s="32" t="s">
        <v>291</v>
      </c>
      <c r="H70" s="32" t="s">
        <v>150</v>
      </c>
      <c r="I70" s="32" t="s">
        <v>116</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754</v>
      </c>
      <c r="AH70" s="120"/>
      <c r="AI70" s="135"/>
      <c r="AJ70" s="136"/>
      <c r="AK70" s="119"/>
      <c r="AL70" s="120"/>
      <c r="AM70" s="120"/>
      <c r="AN70" s="120"/>
      <c r="AO70" s="120"/>
      <c r="AP70" s="120" t="s">
        <v>217</v>
      </c>
      <c r="AQ70" s="162" t="s">
        <v>751</v>
      </c>
      <c r="AR70" s="120">
        <v>245</v>
      </c>
      <c r="AS70" s="120" t="s">
        <v>209</v>
      </c>
      <c r="AT70" s="129" t="s">
        <v>210</v>
      </c>
      <c r="AU70" s="120">
        <v>1</v>
      </c>
      <c r="AV70" s="118" t="s">
        <v>211</v>
      </c>
      <c r="AW70" s="118" t="s">
        <v>212</v>
      </c>
      <c r="AX70" s="118">
        <v>6</v>
      </c>
      <c r="AY70" s="118"/>
      <c r="AZ70" s="118"/>
      <c r="BA70" s="118"/>
      <c r="BB70" s="118"/>
      <c r="BC70" s="118"/>
      <c r="BD70" s="118"/>
      <c r="BE70" s="118"/>
      <c r="BF70" s="118"/>
      <c r="BG70" s="367"/>
      <c r="BH70" s="57" t="s">
        <v>867</v>
      </c>
      <c r="BI70" s="364" t="s">
        <v>942</v>
      </c>
      <c r="BJ70" s="122"/>
      <c r="BK70" s="122"/>
      <c r="BL70" s="122"/>
      <c r="BM70" s="122"/>
      <c r="BN70" s="122"/>
    </row>
    <row r="71" spans="1:150" s="165" customFormat="1" ht="24.75" hidden="1" customHeight="1" thickBot="1" x14ac:dyDescent="0.3">
      <c r="A71" s="78" t="s">
        <v>453</v>
      </c>
      <c r="B71" s="79" t="s">
        <v>84</v>
      </c>
      <c r="C71" s="79"/>
      <c r="D71" s="79" t="s">
        <v>454</v>
      </c>
      <c r="E71" s="80"/>
      <c r="F71" s="80"/>
      <c r="G71" s="80"/>
      <c r="H71" s="80"/>
      <c r="I71" s="80"/>
      <c r="J71" s="80"/>
      <c r="K71" s="80"/>
      <c r="L71" s="80"/>
      <c r="M71" s="80"/>
      <c r="N71" s="80"/>
      <c r="O71" s="80"/>
      <c r="P71" s="80"/>
      <c r="Q71" s="80"/>
      <c r="R71" s="80"/>
      <c r="S71" s="80"/>
      <c r="T71" s="81"/>
      <c r="U71" s="82"/>
      <c r="V71" s="82"/>
      <c r="W71" s="83" t="s">
        <v>276</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276</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row>
    <row r="72" spans="1:150" s="113" customFormat="1" ht="25.5" hidden="1" customHeight="1" x14ac:dyDescent="0.25">
      <c r="A72" s="20" t="s">
        <v>95</v>
      </c>
      <c r="B72" s="21" t="s">
        <v>84</v>
      </c>
      <c r="C72" s="21"/>
      <c r="D72" s="22" t="s">
        <v>455</v>
      </c>
      <c r="E72" s="23"/>
      <c r="F72" s="23"/>
      <c r="G72" s="23"/>
      <c r="H72" s="23"/>
      <c r="I72" s="23"/>
      <c r="J72" s="23"/>
      <c r="K72" s="23"/>
      <c r="L72" s="23"/>
      <c r="M72" s="23"/>
      <c r="N72" s="23"/>
      <c r="O72" s="23"/>
      <c r="P72" s="23"/>
      <c r="Q72" s="23"/>
      <c r="R72" s="23"/>
      <c r="S72" s="24"/>
      <c r="T72" s="25"/>
      <c r="U72" s="38"/>
      <c r="V72" s="38"/>
      <c r="W72" s="28" t="s">
        <v>276</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276</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row>
    <row r="73" spans="1:150" ht="25.5" hidden="1" customHeight="1" x14ac:dyDescent="0.25">
      <c r="A73" s="29" t="s">
        <v>145</v>
      </c>
      <c r="B73" s="29" t="s">
        <v>456</v>
      </c>
      <c r="C73" s="29" t="s">
        <v>457</v>
      </c>
      <c r="D73" s="30" t="s">
        <v>458</v>
      </c>
      <c r="E73" s="31" t="s">
        <v>281</v>
      </c>
      <c r="F73" s="32" t="s">
        <v>163</v>
      </c>
      <c r="G73" s="32" t="s">
        <v>459</v>
      </c>
      <c r="H73" s="84" t="s">
        <v>164</v>
      </c>
      <c r="I73" s="32" t="s">
        <v>116</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257</v>
      </c>
      <c r="AH73" s="120"/>
      <c r="AI73" s="135"/>
      <c r="AJ73" s="136"/>
      <c r="AK73" s="119"/>
      <c r="AL73" s="120"/>
      <c r="AM73" s="120"/>
      <c r="AN73" s="120"/>
      <c r="AO73" s="120"/>
      <c r="AP73" s="120" t="s">
        <v>220</v>
      </c>
      <c r="AQ73" s="129" t="s">
        <v>755</v>
      </c>
      <c r="AR73" s="117">
        <v>431</v>
      </c>
      <c r="AS73" s="129"/>
      <c r="AT73" s="129"/>
      <c r="AU73" s="120"/>
      <c r="AV73" s="120"/>
      <c r="AW73" s="129"/>
      <c r="AX73" s="120"/>
      <c r="AY73" s="120"/>
      <c r="AZ73" s="120"/>
      <c r="BA73" s="120"/>
      <c r="BB73" s="120"/>
      <c r="BC73" s="120"/>
      <c r="BD73" s="120"/>
      <c r="BE73" s="120"/>
      <c r="BF73" s="120"/>
      <c r="BG73" s="135"/>
      <c r="BH73" s="57" t="s">
        <v>862</v>
      </c>
      <c r="BI73" s="364" t="s">
        <v>942</v>
      </c>
    </row>
    <row r="74" spans="1:150" ht="25.5" hidden="1" customHeight="1" x14ac:dyDescent="0.25">
      <c r="A74" s="29" t="s">
        <v>460</v>
      </c>
      <c r="B74" s="29" t="s">
        <v>461</v>
      </c>
      <c r="C74" s="29" t="s">
        <v>462</v>
      </c>
      <c r="D74" s="30" t="s">
        <v>463</v>
      </c>
      <c r="E74" s="31" t="s">
        <v>464</v>
      </c>
      <c r="F74" s="32" t="s">
        <v>163</v>
      </c>
      <c r="G74" s="32" t="s">
        <v>400</v>
      </c>
      <c r="H74" s="84" t="s">
        <v>164</v>
      </c>
      <c r="I74" s="32" t="s">
        <v>116</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257</v>
      </c>
      <c r="AH74" s="120"/>
      <c r="AI74" s="135"/>
      <c r="AJ74" s="136"/>
      <c r="AK74" s="119"/>
      <c r="AL74" s="120"/>
      <c r="AM74" s="120"/>
      <c r="AN74" s="120"/>
      <c r="AP74" s="120" t="s">
        <v>220</v>
      </c>
      <c r="AQ74" s="129" t="s">
        <v>755</v>
      </c>
      <c r="AR74" s="129">
        <v>1177</v>
      </c>
      <c r="AS74" s="129" t="s">
        <v>222</v>
      </c>
      <c r="AT74" s="129" t="s">
        <v>223</v>
      </c>
      <c r="AU74" s="129">
        <v>1</v>
      </c>
      <c r="AV74" s="120"/>
      <c r="AW74" s="129"/>
      <c r="AX74" s="120"/>
      <c r="AY74" s="120"/>
      <c r="AZ74" s="120"/>
      <c r="BA74" s="120"/>
      <c r="BB74" s="120"/>
      <c r="BC74" s="120"/>
      <c r="BD74" s="120"/>
      <c r="BE74" s="120"/>
      <c r="BF74" s="120"/>
      <c r="BG74" s="135"/>
      <c r="BH74" s="57" t="s">
        <v>860</v>
      </c>
      <c r="BI74" s="364" t="s">
        <v>942</v>
      </c>
    </row>
    <row r="75" spans="1:150" ht="25.5" hidden="1" customHeight="1" x14ac:dyDescent="0.25">
      <c r="A75" s="29" t="s">
        <v>465</v>
      </c>
      <c r="B75" s="29" t="s">
        <v>466</v>
      </c>
      <c r="C75" s="29" t="s">
        <v>467</v>
      </c>
      <c r="D75" s="30" t="s">
        <v>468</v>
      </c>
      <c r="E75" s="31" t="s">
        <v>469</v>
      </c>
      <c r="F75" s="32" t="s">
        <v>163</v>
      </c>
      <c r="G75" s="32" t="s">
        <v>470</v>
      </c>
      <c r="H75" s="84" t="s">
        <v>164</v>
      </c>
      <c r="I75" s="32" t="s">
        <v>116</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257</v>
      </c>
      <c r="AH75" s="120"/>
      <c r="AI75" s="135"/>
      <c r="AJ75" s="136"/>
      <c r="AK75" s="119"/>
      <c r="AL75" s="120"/>
      <c r="AM75" s="120"/>
      <c r="AN75" s="120"/>
      <c r="AO75" s="120"/>
      <c r="AP75" s="120" t="s">
        <v>220</v>
      </c>
      <c r="AQ75" s="129" t="s">
        <v>221</v>
      </c>
      <c r="AR75" s="120">
        <v>1615</v>
      </c>
      <c r="AS75" s="120"/>
      <c r="AT75" s="129"/>
      <c r="AU75" s="120"/>
      <c r="AV75" s="120"/>
      <c r="AW75" s="129"/>
      <c r="AX75" s="120"/>
      <c r="AY75" s="120"/>
      <c r="AZ75" s="120"/>
      <c r="BA75" s="120"/>
      <c r="BB75" s="120"/>
      <c r="BC75" s="120"/>
      <c r="BD75" s="120"/>
      <c r="BE75" s="120"/>
      <c r="BF75" s="120"/>
      <c r="BG75" s="135"/>
      <c r="BH75" s="57" t="s">
        <v>859</v>
      </c>
      <c r="BI75" s="364" t="s">
        <v>942</v>
      </c>
    </row>
    <row r="76" spans="1:150" ht="25.5" hidden="1" customHeight="1" x14ac:dyDescent="0.25">
      <c r="A76" s="29" t="s">
        <v>471</v>
      </c>
      <c r="B76" s="29" t="s">
        <v>472</v>
      </c>
      <c r="C76" s="29" t="s">
        <v>473</v>
      </c>
      <c r="D76" s="30" t="s">
        <v>474</v>
      </c>
      <c r="E76" s="31" t="s">
        <v>475</v>
      </c>
      <c r="F76" s="32" t="s">
        <v>163</v>
      </c>
      <c r="G76" s="32" t="s">
        <v>476</v>
      </c>
      <c r="H76" s="84" t="s">
        <v>164</v>
      </c>
      <c r="I76" s="32" t="s">
        <v>116</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257</v>
      </c>
      <c r="AI76" s="135"/>
      <c r="AJ76" s="136"/>
      <c r="AK76" s="119"/>
      <c r="AL76" s="120"/>
      <c r="AM76" s="120"/>
      <c r="AN76" s="120"/>
      <c r="AO76" s="120"/>
      <c r="AP76" s="129" t="s">
        <v>220</v>
      </c>
      <c r="AQ76" s="129" t="s">
        <v>756</v>
      </c>
      <c r="AR76" s="120">
        <v>1024</v>
      </c>
      <c r="AS76" s="136"/>
      <c r="AT76" s="129"/>
      <c r="AU76" s="120"/>
      <c r="AV76" s="120"/>
      <c r="AW76" s="129"/>
      <c r="AX76" s="120"/>
      <c r="AY76" s="120"/>
      <c r="AZ76" s="120"/>
      <c r="BA76" s="120"/>
      <c r="BB76" s="120"/>
      <c r="BC76" s="120"/>
      <c r="BD76" s="120"/>
      <c r="BE76" s="120"/>
      <c r="BF76" s="120"/>
      <c r="BG76" s="135"/>
      <c r="BH76" s="57" t="s">
        <v>861</v>
      </c>
      <c r="BI76" s="364" t="s">
        <v>942</v>
      </c>
    </row>
    <row r="77" spans="1:150" s="113" customFormat="1" ht="25.5" hidden="1" customHeight="1" x14ac:dyDescent="0.25">
      <c r="A77" s="20" t="s">
        <v>96</v>
      </c>
      <c r="B77" s="21" t="s">
        <v>84</v>
      </c>
      <c r="C77" s="21"/>
      <c r="D77" s="22" t="s">
        <v>477</v>
      </c>
      <c r="E77" s="23"/>
      <c r="F77" s="23"/>
      <c r="G77" s="23"/>
      <c r="H77" s="23"/>
      <c r="I77" s="23"/>
      <c r="J77" s="23"/>
      <c r="K77" s="23"/>
      <c r="L77" s="23"/>
      <c r="M77" s="23"/>
      <c r="N77" s="23"/>
      <c r="O77" s="23"/>
      <c r="P77" s="23"/>
      <c r="Q77" s="23"/>
      <c r="R77" s="23"/>
      <c r="S77" s="24"/>
      <c r="T77" s="25"/>
      <c r="U77" s="38"/>
      <c r="V77" s="38"/>
      <c r="W77" s="28" t="s">
        <v>276</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276</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row>
    <row r="78" spans="1:150" ht="25.5" hidden="1" customHeight="1" x14ac:dyDescent="0.25">
      <c r="A78" s="29" t="s">
        <v>478</v>
      </c>
      <c r="B78" s="29" t="s">
        <v>479</v>
      </c>
      <c r="C78" s="29" t="s">
        <v>480</v>
      </c>
      <c r="D78" s="30" t="s">
        <v>481</v>
      </c>
      <c r="E78" s="31" t="s">
        <v>482</v>
      </c>
      <c r="F78" s="32" t="s">
        <v>163</v>
      </c>
      <c r="G78" s="32" t="s">
        <v>400</v>
      </c>
      <c r="H78" s="84" t="s">
        <v>483</v>
      </c>
      <c r="I78" s="32" t="s">
        <v>116</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257</v>
      </c>
      <c r="AH78" s="136"/>
      <c r="AI78" s="120"/>
      <c r="AJ78" s="136"/>
      <c r="AK78" s="120"/>
      <c r="AL78" s="120"/>
      <c r="AM78" s="120"/>
      <c r="AN78" s="120"/>
      <c r="AO78" s="120"/>
      <c r="AP78" s="129" t="s">
        <v>237</v>
      </c>
      <c r="AQ78" s="129" t="s">
        <v>757</v>
      </c>
      <c r="AR78" s="120">
        <v>28</v>
      </c>
      <c r="AS78" s="136"/>
      <c r="AT78" s="129"/>
      <c r="AU78" s="120"/>
      <c r="AV78" s="120"/>
      <c r="AW78" s="129"/>
      <c r="AX78" s="120"/>
      <c r="AY78" s="120"/>
      <c r="AZ78" s="120"/>
      <c r="BA78" s="120"/>
      <c r="BB78" s="120"/>
      <c r="BC78" s="120"/>
      <c r="BD78" s="120"/>
      <c r="BE78" s="120"/>
      <c r="BF78" s="120"/>
      <c r="BG78" s="135"/>
      <c r="BH78" s="57" t="s">
        <v>865</v>
      </c>
      <c r="BI78" s="364" t="s">
        <v>942</v>
      </c>
    </row>
    <row r="79" spans="1:150" ht="25.5" hidden="1" customHeight="1" x14ac:dyDescent="0.25">
      <c r="A79" s="29" t="s">
        <v>484</v>
      </c>
      <c r="B79" s="29" t="s">
        <v>485</v>
      </c>
      <c r="C79" s="29" t="s">
        <v>486</v>
      </c>
      <c r="D79" s="30" t="s">
        <v>487</v>
      </c>
      <c r="E79" s="31" t="s">
        <v>281</v>
      </c>
      <c r="F79" s="32" t="s">
        <v>163</v>
      </c>
      <c r="G79" s="32" t="s">
        <v>488</v>
      </c>
      <c r="H79" s="84" t="s">
        <v>483</v>
      </c>
      <c r="I79" s="32" t="s">
        <v>116</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257</v>
      </c>
      <c r="AH79" s="136"/>
      <c r="AI79" s="120"/>
      <c r="AJ79" s="136"/>
      <c r="AK79" s="120"/>
      <c r="AL79" s="120"/>
      <c r="AM79" s="120"/>
      <c r="AN79" s="120"/>
      <c r="AO79" s="120"/>
      <c r="AP79" s="129" t="s">
        <v>237</v>
      </c>
      <c r="AQ79" s="129" t="s">
        <v>757</v>
      </c>
      <c r="AR79" s="120">
        <v>9</v>
      </c>
      <c r="AS79" s="136"/>
      <c r="AT79" s="129"/>
      <c r="AU79" s="120"/>
      <c r="AV79" s="120"/>
      <c r="AW79" s="129"/>
      <c r="AX79" s="120"/>
      <c r="AY79" s="120"/>
      <c r="AZ79" s="120"/>
      <c r="BA79" s="120"/>
      <c r="BB79" s="120"/>
      <c r="BC79" s="120"/>
      <c r="BD79" s="120"/>
      <c r="BE79" s="120"/>
      <c r="BF79" s="120"/>
      <c r="BG79" s="135"/>
      <c r="BH79" s="57" t="s">
        <v>864</v>
      </c>
      <c r="BI79" s="364" t="s">
        <v>942</v>
      </c>
    </row>
    <row r="80" spans="1:150" ht="25.5" hidden="1" customHeight="1" x14ac:dyDescent="0.25">
      <c r="A80" s="29" t="s">
        <v>489</v>
      </c>
      <c r="B80" s="29" t="s">
        <v>490</v>
      </c>
      <c r="C80" s="29" t="s">
        <v>491</v>
      </c>
      <c r="D80" s="30" t="s">
        <v>492</v>
      </c>
      <c r="E80" s="31" t="s">
        <v>493</v>
      </c>
      <c r="F80" s="32" t="s">
        <v>163</v>
      </c>
      <c r="G80" s="32" t="s">
        <v>494</v>
      </c>
      <c r="H80" s="84" t="s">
        <v>483</v>
      </c>
      <c r="I80" s="32" t="s">
        <v>116</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257</v>
      </c>
      <c r="AH80" s="136"/>
      <c r="AI80" s="120"/>
      <c r="AJ80" s="136"/>
      <c r="AK80" s="120"/>
      <c r="AL80" s="120"/>
      <c r="AM80" s="120"/>
      <c r="AN80" s="120"/>
      <c r="AO80" s="120"/>
      <c r="AP80" s="129" t="s">
        <v>237</v>
      </c>
      <c r="AQ80" s="129" t="s">
        <v>757</v>
      </c>
      <c r="AR80" s="120">
        <v>25</v>
      </c>
      <c r="AS80" s="136"/>
      <c r="AT80" s="129"/>
      <c r="AU80" s="120"/>
      <c r="AV80" s="120"/>
      <c r="AW80" s="129"/>
      <c r="AX80" s="120"/>
      <c r="AY80" s="120"/>
      <c r="AZ80" s="120"/>
      <c r="BA80" s="120"/>
      <c r="BB80" s="120"/>
      <c r="BC80" s="120"/>
      <c r="BD80" s="120"/>
      <c r="BE80" s="120"/>
      <c r="BF80" s="120"/>
      <c r="BG80" s="135"/>
      <c r="BH80" s="57" t="s">
        <v>863</v>
      </c>
      <c r="BI80" s="364" t="s">
        <v>942</v>
      </c>
    </row>
    <row r="81" spans="1:150" ht="25.5" hidden="1" customHeight="1" x14ac:dyDescent="0.25">
      <c r="A81" s="29" t="s">
        <v>495</v>
      </c>
      <c r="B81" s="29" t="s">
        <v>496</v>
      </c>
      <c r="C81" s="29" t="s">
        <v>497</v>
      </c>
      <c r="D81" s="30" t="s">
        <v>498</v>
      </c>
      <c r="E81" s="31" t="s">
        <v>499</v>
      </c>
      <c r="F81" s="32" t="s">
        <v>163</v>
      </c>
      <c r="G81" s="32" t="s">
        <v>362</v>
      </c>
      <c r="H81" s="84" t="s">
        <v>483</v>
      </c>
      <c r="I81" s="32" t="s">
        <v>116</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257</v>
      </c>
      <c r="AH81" s="136"/>
      <c r="AI81" s="120"/>
      <c r="AJ81" s="136"/>
      <c r="AK81" s="120"/>
      <c r="AL81" s="120"/>
      <c r="AM81" s="120"/>
      <c r="AN81" s="120"/>
      <c r="AO81" s="120"/>
      <c r="AP81" s="129" t="s">
        <v>237</v>
      </c>
      <c r="AQ81" s="129" t="s">
        <v>757</v>
      </c>
      <c r="AR81" s="120">
        <v>38</v>
      </c>
      <c r="AS81" s="136"/>
      <c r="AT81" s="129"/>
      <c r="AU81" s="120"/>
      <c r="AV81" s="120"/>
      <c r="AW81" s="129"/>
      <c r="AX81" s="120"/>
      <c r="AY81" s="120"/>
      <c r="AZ81" s="120"/>
      <c r="BA81" s="120"/>
      <c r="BB81" s="120"/>
      <c r="BC81" s="120"/>
      <c r="BD81" s="120"/>
      <c r="BE81" s="120"/>
      <c r="BF81" s="120"/>
      <c r="BG81" s="135"/>
      <c r="BH81" s="57" t="s">
        <v>866</v>
      </c>
      <c r="BI81" s="364" t="s">
        <v>942</v>
      </c>
    </row>
    <row r="82" spans="1:150" s="113" customFormat="1" ht="25.5" hidden="1" customHeight="1" x14ac:dyDescent="0.25">
      <c r="A82" s="20" t="s">
        <v>97</v>
      </c>
      <c r="B82" s="20"/>
      <c r="C82" s="20"/>
      <c r="D82" s="85" t="s">
        <v>500</v>
      </c>
      <c r="E82" s="86"/>
      <c r="F82" s="86"/>
      <c r="G82" s="86"/>
      <c r="H82" s="86"/>
      <c r="I82" s="86"/>
      <c r="J82" s="86"/>
      <c r="K82" s="86"/>
      <c r="L82" s="86"/>
      <c r="M82" s="86"/>
      <c r="N82" s="86"/>
      <c r="O82" s="86"/>
      <c r="P82" s="86"/>
      <c r="Q82" s="86"/>
      <c r="R82" s="86"/>
      <c r="S82" s="86"/>
      <c r="T82" s="25"/>
      <c r="U82" s="38"/>
      <c r="V82" s="38"/>
      <c r="W82" s="28" t="s">
        <v>276</v>
      </c>
      <c r="X82" s="108"/>
      <c r="Y82" s="108"/>
      <c r="Z82" s="108"/>
      <c r="AA82" s="108"/>
      <c r="AB82" s="108"/>
      <c r="AC82" s="108"/>
      <c r="AD82" s="138"/>
      <c r="AE82" s="109"/>
      <c r="AF82" s="112"/>
      <c r="AG82" s="110"/>
      <c r="AH82" s="110"/>
      <c r="AI82" s="110"/>
      <c r="AJ82" s="109"/>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1"/>
      <c r="BH82" s="57"/>
      <c r="BI82" s="364" t="s">
        <v>276</v>
      </c>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row>
    <row r="83" spans="1:150" s="101" customFormat="1" ht="25.5" hidden="1"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91">
        <f>SUM(O83:S83)</f>
        <v>33913.85</v>
      </c>
      <c r="O83" s="91">
        <v>2543.5300000000002</v>
      </c>
      <c r="P83" s="91">
        <v>2543.5300000000002</v>
      </c>
      <c r="Q83" s="91">
        <v>0</v>
      </c>
      <c r="R83" s="91">
        <v>0</v>
      </c>
      <c r="S83" s="91">
        <v>28826.79</v>
      </c>
      <c r="T83" s="43">
        <v>43312</v>
      </c>
      <c r="U83" s="44">
        <v>43374</v>
      </c>
      <c r="V83" s="44">
        <v>43465</v>
      </c>
      <c r="W83" s="45">
        <v>43889</v>
      </c>
      <c r="X83" s="91"/>
      <c r="Y83" s="91"/>
      <c r="Z83" s="91"/>
      <c r="AA83" s="91">
        <f>S83/17*12</f>
        <v>20348.322352941177</v>
      </c>
      <c r="AB83" s="91">
        <f>S83-AA83</f>
        <v>8478.4676470588238</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150" s="101" customFormat="1" ht="25.5" hidden="1"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f t="shared" ref="N84:N99" si="0">SUM(O84:S84)</f>
        <v>34079.07</v>
      </c>
      <c r="O84" s="91"/>
      <c r="P84" s="91">
        <v>2555.9299999999998</v>
      </c>
      <c r="Q84" s="91">
        <v>2555.9299999999998</v>
      </c>
      <c r="R84" s="91"/>
      <c r="S84" s="91">
        <v>28967.21</v>
      </c>
      <c r="T84" s="43">
        <v>43312</v>
      </c>
      <c r="U84" s="44">
        <v>43344</v>
      </c>
      <c r="V84" s="44">
        <v>43434</v>
      </c>
      <c r="W84" s="45">
        <v>43646</v>
      </c>
      <c r="X84" s="91"/>
      <c r="Y84" s="91"/>
      <c r="Z84" s="91">
        <f>S84/6</f>
        <v>4827.8683333333329</v>
      </c>
      <c r="AA84" s="91">
        <f>S84-Z84</f>
        <v>24139.341666666667</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942</v>
      </c>
    </row>
    <row r="85" spans="1:150" s="101" customFormat="1" ht="25.5" hidden="1"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91">
        <f t="shared" si="0"/>
        <v>178381.68000000002</v>
      </c>
      <c r="O85" s="91">
        <v>13378.64</v>
      </c>
      <c r="P85" s="91">
        <v>13378.62</v>
      </c>
      <c r="Q85" s="91"/>
      <c r="R85" s="91"/>
      <c r="S85" s="91">
        <v>151624.42000000001</v>
      </c>
      <c r="T85" s="43">
        <v>43312</v>
      </c>
      <c r="U85" s="44">
        <v>43371</v>
      </c>
      <c r="V85" s="44">
        <v>43434</v>
      </c>
      <c r="W85" s="45">
        <v>43889</v>
      </c>
      <c r="X85" s="91"/>
      <c r="Y85" s="91"/>
      <c r="Z85" s="91">
        <f>S85/24</f>
        <v>6317.6841666666669</v>
      </c>
      <c r="AA85" s="91">
        <f>Z85*12</f>
        <v>75812.210000000006</v>
      </c>
      <c r="AB85" s="91">
        <f>S85-Z85-AA85</f>
        <v>69494.525833333333</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150" s="101" customFormat="1" ht="25.5" hidden="1"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f t="shared" si="0"/>
        <v>24189.1</v>
      </c>
      <c r="O86" s="91"/>
      <c r="P86" s="91">
        <v>1814.18</v>
      </c>
      <c r="Q86" s="91">
        <v>1814.19</v>
      </c>
      <c r="R86" s="91"/>
      <c r="S86" s="91">
        <v>20560.73</v>
      </c>
      <c r="T86" s="43">
        <v>43312</v>
      </c>
      <c r="U86" s="44">
        <v>43371</v>
      </c>
      <c r="V86" s="44">
        <v>43434</v>
      </c>
      <c r="W86" s="45">
        <v>43829</v>
      </c>
      <c r="X86" s="91"/>
      <c r="Y86" s="91"/>
      <c r="Z86" s="91">
        <f>S86/12</f>
        <v>1713.3941666666667</v>
      </c>
      <c r="AA86" s="91">
        <f>S86-Z86</f>
        <v>18847.335833333334</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942</v>
      </c>
    </row>
    <row r="87" spans="1:150" s="101" customFormat="1" ht="25.5" hidden="1"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f t="shared" si="0"/>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942</v>
      </c>
    </row>
    <row r="88" spans="1:150" s="101" customFormat="1" ht="25.5" hidden="1"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f t="shared" si="0"/>
        <v>14262.54</v>
      </c>
      <c r="O88" s="91"/>
      <c r="P88" s="91">
        <v>1069.69</v>
      </c>
      <c r="Q88" s="91">
        <v>1069.7</v>
      </c>
      <c r="R88" s="91"/>
      <c r="S88" s="91">
        <v>12123.15</v>
      </c>
      <c r="T88" s="43">
        <v>43312</v>
      </c>
      <c r="U88" s="44">
        <v>43371</v>
      </c>
      <c r="V88" s="44">
        <v>43434</v>
      </c>
      <c r="W88" s="45">
        <v>43830</v>
      </c>
      <c r="X88" s="91"/>
      <c r="Y88" s="91"/>
      <c r="Z88" s="91">
        <f>S88/12</f>
        <v>1010.2624999999999</v>
      </c>
      <c r="AA88" s="91">
        <f>S88-Z88</f>
        <v>11112.887499999999</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942</v>
      </c>
    </row>
    <row r="89" spans="1:150" s="101" customFormat="1" ht="25.5" hidden="1"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f t="shared" si="0"/>
        <v>21476.829999999998</v>
      </c>
      <c r="O89" s="91"/>
      <c r="P89" s="91">
        <v>1610.76</v>
      </c>
      <c r="Q89" s="91">
        <v>1610.77</v>
      </c>
      <c r="R89" s="91"/>
      <c r="S89" s="91">
        <v>18255.3</v>
      </c>
      <c r="T89" s="43">
        <v>43312</v>
      </c>
      <c r="U89" s="44">
        <v>43371</v>
      </c>
      <c r="V89" s="44">
        <v>43434</v>
      </c>
      <c r="W89" s="45">
        <v>43830</v>
      </c>
      <c r="X89" s="91"/>
      <c r="Y89" s="91"/>
      <c r="Z89" s="91">
        <f>S89/12</f>
        <v>1521.2749999999999</v>
      </c>
      <c r="AA89" s="91">
        <f>S89-Z89</f>
        <v>16734.024999999998</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942</v>
      </c>
    </row>
    <row r="90" spans="1:150" s="101" customFormat="1" ht="25.5" hidden="1"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f t="shared" si="0"/>
        <v>100228.23</v>
      </c>
      <c r="O90" s="91">
        <v>7517.12</v>
      </c>
      <c r="P90" s="91">
        <v>7517.11</v>
      </c>
      <c r="Q90" s="91"/>
      <c r="R90" s="91"/>
      <c r="S90" s="91">
        <v>85194</v>
      </c>
      <c r="T90" s="43">
        <v>43312</v>
      </c>
      <c r="U90" s="44">
        <v>43358</v>
      </c>
      <c r="V90" s="44">
        <v>43465</v>
      </c>
      <c r="W90" s="45">
        <v>43920</v>
      </c>
      <c r="X90" s="91"/>
      <c r="Y90" s="91"/>
      <c r="Z90" s="91"/>
      <c r="AA90" s="91">
        <f>S90/21*12</f>
        <v>48682.28571428571</v>
      </c>
      <c r="AB90" s="91">
        <f>S90-AA90</f>
        <v>36511.71428571429</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942</v>
      </c>
    </row>
    <row r="91" spans="1:150" s="101" customFormat="1" ht="25.5" hidden="1"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f t="shared" si="0"/>
        <v>52792.94</v>
      </c>
      <c r="O91" s="91"/>
      <c r="P91" s="91">
        <v>3959.47</v>
      </c>
      <c r="Q91" s="91">
        <v>3959.47</v>
      </c>
      <c r="R91" s="91"/>
      <c r="S91" s="91">
        <v>44874</v>
      </c>
      <c r="T91" s="43">
        <v>43312</v>
      </c>
      <c r="U91" s="44">
        <v>43358</v>
      </c>
      <c r="V91" s="44">
        <v>43465</v>
      </c>
      <c r="W91" s="45">
        <v>43889</v>
      </c>
      <c r="X91" s="91"/>
      <c r="Y91" s="91"/>
      <c r="Z91" s="91">
        <f>S91/16.5*0.5</f>
        <v>1359.8181818181818</v>
      </c>
      <c r="AA91" s="91">
        <f>S91/16.5*12</f>
        <v>32635.63636363636</v>
      </c>
      <c r="AB91" s="91">
        <f>S91-AA91-Z91</f>
        <v>10878.545454545458</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942</v>
      </c>
    </row>
    <row r="92" spans="1:150" s="101" customFormat="1" ht="25.5" hidden="1"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f t="shared" si="0"/>
        <v>21270.58</v>
      </c>
      <c r="O92" s="91">
        <v>1595.29</v>
      </c>
      <c r="P92" s="91">
        <v>1595.29</v>
      </c>
      <c r="Q92" s="91"/>
      <c r="R92" s="91"/>
      <c r="S92" s="91">
        <v>18080</v>
      </c>
      <c r="T92" s="43">
        <v>43312</v>
      </c>
      <c r="U92" s="44">
        <v>43358</v>
      </c>
      <c r="V92" s="44">
        <v>43465</v>
      </c>
      <c r="W92" s="45">
        <v>43889</v>
      </c>
      <c r="X92" s="91"/>
      <c r="Y92" s="91"/>
      <c r="Z92" s="91">
        <f>S92/17.5*0.5</f>
        <v>516.57142857142856</v>
      </c>
      <c r="AA92" s="91">
        <f>S92/17.5*12</f>
        <v>12397.714285714286</v>
      </c>
      <c r="AB92" s="91">
        <f>S92-AA92-Z92</f>
        <v>5165.7142857142853</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942</v>
      </c>
    </row>
    <row r="93" spans="1:150" s="101" customFormat="1" ht="25.5" hidden="1"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f t="shared" si="0"/>
        <v>18170.59</v>
      </c>
      <c r="O93" s="91">
        <v>1362.8</v>
      </c>
      <c r="P93" s="91">
        <v>1362.79</v>
      </c>
      <c r="Q93" s="91"/>
      <c r="R93" s="91"/>
      <c r="S93" s="91">
        <v>15445</v>
      </c>
      <c r="T93" s="43">
        <v>43312</v>
      </c>
      <c r="U93" s="44">
        <v>43373</v>
      </c>
      <c r="V93" s="44">
        <v>43465</v>
      </c>
      <c r="W93" s="45">
        <v>43889</v>
      </c>
      <c r="X93" s="91"/>
      <c r="Y93" s="91"/>
      <c r="Z93" s="91"/>
      <c r="AA93" s="91">
        <f>S93/16*12</f>
        <v>11583.75</v>
      </c>
      <c r="AB93" s="91">
        <f>S93-AA93</f>
        <v>3861.25</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942</v>
      </c>
    </row>
    <row r="94" spans="1:150" s="101" customFormat="1" ht="25.5" hidden="1"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f t="shared" si="0"/>
        <v>24982.35</v>
      </c>
      <c r="O94" s="91">
        <v>1873.68</v>
      </c>
      <c r="P94" s="91">
        <v>1873.67</v>
      </c>
      <c r="Q94" s="91"/>
      <c r="R94" s="91"/>
      <c r="S94" s="91">
        <v>21235</v>
      </c>
      <c r="T94" s="43">
        <v>43312</v>
      </c>
      <c r="U94" s="44">
        <v>43358</v>
      </c>
      <c r="V94" s="44">
        <v>43465</v>
      </c>
      <c r="W94" s="45">
        <v>43889</v>
      </c>
      <c r="X94" s="91"/>
      <c r="Y94" s="91"/>
      <c r="Z94" s="91">
        <f>S94/17.5*0.5</f>
        <v>606.71428571428567</v>
      </c>
      <c r="AA94" s="91">
        <f>S94/17.5*12</f>
        <v>14561.142857142855</v>
      </c>
      <c r="AB94" s="91">
        <f>S94-AA94-Z94</f>
        <v>6067.1428571428596</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942</v>
      </c>
    </row>
    <row r="95" spans="1:150" s="101" customFormat="1" ht="25.5" hidden="1"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f t="shared" si="0"/>
        <v>17587.04</v>
      </c>
      <c r="O95" s="91">
        <v>1319.02</v>
      </c>
      <c r="P95" s="91">
        <v>1319.02</v>
      </c>
      <c r="Q95" s="91"/>
      <c r="R95" s="91"/>
      <c r="S95" s="91">
        <v>14949</v>
      </c>
      <c r="T95" s="43">
        <v>43312</v>
      </c>
      <c r="U95" s="44">
        <v>43464</v>
      </c>
      <c r="V95" s="44">
        <v>43554</v>
      </c>
      <c r="W95" s="45">
        <v>43830</v>
      </c>
      <c r="X95" s="91"/>
      <c r="Y95" s="91"/>
      <c r="Z95" s="91"/>
      <c r="AA95" s="91">
        <f>S95</f>
        <v>14949</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942</v>
      </c>
    </row>
    <row r="96" spans="1:150" s="101" customFormat="1" ht="25.5" hidden="1"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91">
        <f t="shared" si="0"/>
        <v>240523</v>
      </c>
      <c r="O96" s="91">
        <v>18039.23</v>
      </c>
      <c r="P96" s="91">
        <v>18039.22</v>
      </c>
      <c r="Q96" s="91"/>
      <c r="R96" s="91"/>
      <c r="S96" s="91">
        <v>204444.55</v>
      </c>
      <c r="T96" s="43">
        <v>43312</v>
      </c>
      <c r="U96" s="44">
        <v>43363</v>
      </c>
      <c r="V96" s="44">
        <v>43434</v>
      </c>
      <c r="W96" s="45">
        <v>43889</v>
      </c>
      <c r="X96" s="91"/>
      <c r="Y96" s="91"/>
      <c r="Z96" s="91">
        <f>S96/17*1</f>
        <v>12026.15</v>
      </c>
      <c r="AA96" s="91">
        <f>S96/17*12</f>
        <v>144313.79999999999</v>
      </c>
      <c r="AB96" s="91">
        <f>S96-Z96-AA96</f>
        <v>48104.600000000006</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150" s="101" customFormat="1" ht="25.5" hidden="1"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f>SUM(O97:S97)</f>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942</v>
      </c>
    </row>
    <row r="98" spans="1:150" s="101" customFormat="1" ht="25.5" hidden="1"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f t="shared" si="0"/>
        <v>23724</v>
      </c>
      <c r="O98" s="91"/>
      <c r="P98" s="91">
        <v>1779.3</v>
      </c>
      <c r="Q98" s="91">
        <v>1779.3</v>
      </c>
      <c r="R98" s="91"/>
      <c r="S98" s="91">
        <v>20165.400000000001</v>
      </c>
      <c r="T98" s="43">
        <v>43312</v>
      </c>
      <c r="U98" s="44">
        <v>43348</v>
      </c>
      <c r="V98" s="44">
        <v>43434</v>
      </c>
      <c r="W98" s="45">
        <v>43646</v>
      </c>
      <c r="X98" s="91"/>
      <c r="Y98" s="91"/>
      <c r="Z98" s="91">
        <f>S98/13</f>
        <v>1551.1846153846154</v>
      </c>
      <c r="AA98" s="91">
        <f>S98-Z98</f>
        <v>18614.215384615385</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150" s="101" customFormat="1" ht="25.5" hidden="1"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f t="shared" si="0"/>
        <v>107171</v>
      </c>
      <c r="O99" s="91"/>
      <c r="P99" s="91">
        <v>8037.82</v>
      </c>
      <c r="Q99" s="91">
        <v>8037.83</v>
      </c>
      <c r="R99" s="91"/>
      <c r="S99" s="91">
        <v>91095.35</v>
      </c>
      <c r="T99" s="43">
        <v>43312</v>
      </c>
      <c r="U99" s="44">
        <v>43353</v>
      </c>
      <c r="V99" s="44">
        <v>43434</v>
      </c>
      <c r="W99" s="45">
        <v>43677</v>
      </c>
      <c r="X99" s="91"/>
      <c r="Y99" s="91"/>
      <c r="Z99" s="91">
        <f>S99/7</f>
        <v>13013.621428571429</v>
      </c>
      <c r="AA99" s="91">
        <f>S99-Z99</f>
        <v>78081.728571428583</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942</v>
      </c>
    </row>
    <row r="100" spans="1:150" s="165" customFormat="1" ht="24.75" hidden="1" customHeight="1" thickBot="1" x14ac:dyDescent="0.3">
      <c r="A100" s="78" t="s">
        <v>584</v>
      </c>
      <c r="B100" s="79"/>
      <c r="C100" s="79"/>
      <c r="D100" s="79" t="s">
        <v>585</v>
      </c>
      <c r="E100" s="80"/>
      <c r="F100" s="80"/>
      <c r="G100" s="80"/>
      <c r="H100" s="80"/>
      <c r="I100" s="80"/>
      <c r="J100" s="80"/>
      <c r="K100" s="80"/>
      <c r="L100" s="80"/>
      <c r="M100" s="80"/>
      <c r="N100" s="80"/>
      <c r="O100" s="80"/>
      <c r="P100" s="80"/>
      <c r="Q100" s="80"/>
      <c r="R100" s="80"/>
      <c r="S100" s="94"/>
      <c r="T100" s="81"/>
      <c r="U100" s="82"/>
      <c r="V100" s="82"/>
      <c r="W100" s="83" t="s">
        <v>276</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276</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c r="EN100" s="101"/>
      <c r="EO100" s="101"/>
      <c r="EP100" s="101"/>
      <c r="EQ100" s="101"/>
      <c r="ER100" s="101"/>
      <c r="ES100" s="101"/>
      <c r="ET100" s="101"/>
    </row>
    <row r="101" spans="1:150" s="113" customFormat="1" ht="25.5" hidden="1" customHeight="1" x14ac:dyDescent="0.25">
      <c r="A101" s="20" t="s">
        <v>98</v>
      </c>
      <c r="B101" s="21"/>
      <c r="C101" s="21"/>
      <c r="D101" s="37" t="s">
        <v>586</v>
      </c>
      <c r="E101" s="23"/>
      <c r="F101" s="23"/>
      <c r="G101" s="23"/>
      <c r="H101" s="23"/>
      <c r="I101" s="23"/>
      <c r="J101" s="23"/>
      <c r="K101" s="23"/>
      <c r="L101" s="23"/>
      <c r="M101" s="23"/>
      <c r="N101" s="23"/>
      <c r="O101" s="23"/>
      <c r="P101" s="23"/>
      <c r="Q101" s="23"/>
      <c r="R101" s="23"/>
      <c r="S101" s="24"/>
      <c r="T101" s="25"/>
      <c r="U101" s="38"/>
      <c r="V101" s="38"/>
      <c r="W101" s="28" t="s">
        <v>276</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276</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c r="EN101" s="101"/>
      <c r="EO101" s="101"/>
      <c r="EP101" s="101"/>
      <c r="EQ101" s="101"/>
      <c r="ER101" s="101"/>
      <c r="ES101" s="101"/>
      <c r="ET101" s="101"/>
    </row>
    <row r="102" spans="1:150" ht="45.75" hidden="1" customHeight="1" x14ac:dyDescent="0.25">
      <c r="A102" s="29" t="s">
        <v>148</v>
      </c>
      <c r="B102" s="29" t="s">
        <v>587</v>
      </c>
      <c r="C102" s="29" t="s">
        <v>588</v>
      </c>
      <c r="D102" s="30" t="s">
        <v>589</v>
      </c>
      <c r="E102" s="31" t="s">
        <v>267</v>
      </c>
      <c r="F102" s="32" t="s">
        <v>155</v>
      </c>
      <c r="G102" s="32" t="s">
        <v>590</v>
      </c>
      <c r="H102" s="32" t="s">
        <v>591</v>
      </c>
      <c r="I102" s="32" t="s">
        <v>116</v>
      </c>
      <c r="J102" s="32"/>
      <c r="K102" s="32"/>
      <c r="L102" s="32"/>
      <c r="M102" s="32"/>
      <c r="N102" s="385">
        <v>163883.85</v>
      </c>
      <c r="O102" s="385">
        <v>24582.58</v>
      </c>
      <c r="P102" s="385"/>
      <c r="Q102" s="385"/>
      <c r="R102" s="385"/>
      <c r="S102" s="385">
        <v>139301.26999999999</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248</v>
      </c>
      <c r="AH102" s="120"/>
      <c r="AI102" s="135"/>
      <c r="AJ102" s="136"/>
      <c r="AK102" s="119"/>
      <c r="AL102" s="120"/>
      <c r="AM102" s="120"/>
      <c r="AN102" s="120"/>
      <c r="AO102" s="120"/>
      <c r="AP102" s="120" t="s">
        <v>213</v>
      </c>
      <c r="AQ102" s="129" t="s">
        <v>761</v>
      </c>
      <c r="AR102" s="120">
        <v>1</v>
      </c>
      <c r="AS102" s="120" t="s">
        <v>214</v>
      </c>
      <c r="AT102" s="129" t="s">
        <v>762</v>
      </c>
      <c r="AU102" s="120">
        <v>12</v>
      </c>
      <c r="AV102" s="120" t="s">
        <v>215</v>
      </c>
      <c r="AW102" s="144" t="s">
        <v>763</v>
      </c>
      <c r="AX102" s="120">
        <v>11</v>
      </c>
      <c r="AY102" s="120"/>
      <c r="AZ102" s="120"/>
      <c r="BA102" s="120"/>
      <c r="BB102" s="120"/>
      <c r="BC102" s="120"/>
      <c r="BD102" s="120"/>
      <c r="BE102" s="120"/>
      <c r="BF102" s="120"/>
      <c r="BG102" s="135"/>
      <c r="BH102" s="57" t="s">
        <v>834</v>
      </c>
      <c r="BI102" s="364" t="s">
        <v>940</v>
      </c>
      <c r="BJ102" s="122"/>
      <c r="BK102" s="122"/>
      <c r="BL102" s="122"/>
      <c r="BM102" s="122"/>
      <c r="BN102" s="122"/>
    </row>
    <row r="103" spans="1:150" ht="25.5" hidden="1" customHeight="1" x14ac:dyDescent="0.25">
      <c r="A103" s="29" t="s">
        <v>151</v>
      </c>
      <c r="B103" s="29" t="s">
        <v>592</v>
      </c>
      <c r="C103" s="29" t="s">
        <v>593</v>
      </c>
      <c r="D103" s="30" t="s">
        <v>594</v>
      </c>
      <c r="E103" s="31" t="s">
        <v>281</v>
      </c>
      <c r="F103" s="32" t="s">
        <v>155</v>
      </c>
      <c r="G103" s="32" t="s">
        <v>322</v>
      </c>
      <c r="H103" s="32" t="s">
        <v>591</v>
      </c>
      <c r="I103" s="32" t="s">
        <v>116</v>
      </c>
      <c r="J103" s="32"/>
      <c r="K103" s="32"/>
      <c r="L103" s="32"/>
      <c r="M103" s="32"/>
      <c r="N103" s="385">
        <v>77491.23</v>
      </c>
      <c r="O103" s="385">
        <v>22331.96</v>
      </c>
      <c r="P103" s="385"/>
      <c r="Q103" s="385"/>
      <c r="R103" s="385"/>
      <c r="S103" s="385">
        <v>55159.27</v>
      </c>
      <c r="T103" s="34">
        <v>42644</v>
      </c>
      <c r="U103" s="35">
        <v>42699</v>
      </c>
      <c r="V103" s="35">
        <v>42794</v>
      </c>
      <c r="W103" s="36">
        <v>43220</v>
      </c>
      <c r="X103" s="114">
        <v>0</v>
      </c>
      <c r="Y103" s="114">
        <v>55462</v>
      </c>
      <c r="Z103" s="114">
        <v>0</v>
      </c>
      <c r="AA103" s="114">
        <v>0</v>
      </c>
      <c r="AB103" s="114">
        <v>0</v>
      </c>
      <c r="AC103" s="114"/>
      <c r="AD103" s="139"/>
      <c r="AE103" s="115"/>
      <c r="AF103" s="119">
        <v>27</v>
      </c>
      <c r="AG103" s="129" t="s">
        <v>248</v>
      </c>
      <c r="AH103" s="120"/>
      <c r="AI103" s="135"/>
      <c r="AJ103" s="136"/>
      <c r="AK103" s="119"/>
      <c r="AL103" s="120"/>
      <c r="AM103" s="120"/>
      <c r="AN103" s="120"/>
      <c r="AO103" s="120"/>
      <c r="AP103" s="120" t="s">
        <v>213</v>
      </c>
      <c r="AQ103" s="129" t="s">
        <v>761</v>
      </c>
      <c r="AR103" s="120">
        <v>1</v>
      </c>
      <c r="AS103" s="120" t="s">
        <v>214</v>
      </c>
      <c r="AT103" s="129" t="s">
        <v>762</v>
      </c>
      <c r="AU103" s="120">
        <v>62</v>
      </c>
      <c r="AV103" s="120" t="s">
        <v>215</v>
      </c>
      <c r="AW103" s="144" t="s">
        <v>763</v>
      </c>
      <c r="AX103" s="120">
        <v>20</v>
      </c>
      <c r="AY103" s="120"/>
      <c r="AZ103" s="120"/>
      <c r="BA103" s="120"/>
      <c r="BB103" s="120"/>
      <c r="BC103" s="120"/>
      <c r="BD103" s="120"/>
      <c r="BE103" s="120"/>
      <c r="BF103" s="120"/>
      <c r="BG103" s="135"/>
      <c r="BH103" s="57" t="s">
        <v>832</v>
      </c>
      <c r="BI103" s="364" t="s">
        <v>940</v>
      </c>
    </row>
    <row r="104" spans="1:150" ht="25.5" hidden="1" customHeight="1" x14ac:dyDescent="0.25">
      <c r="A104" s="29" t="s">
        <v>152</v>
      </c>
      <c r="B104" s="29" t="s">
        <v>595</v>
      </c>
      <c r="C104" s="29" t="s">
        <v>596</v>
      </c>
      <c r="D104" s="30" t="s">
        <v>597</v>
      </c>
      <c r="E104" s="31" t="s">
        <v>298</v>
      </c>
      <c r="F104" s="32" t="s">
        <v>155</v>
      </c>
      <c r="G104" s="32" t="s">
        <v>400</v>
      </c>
      <c r="H104" s="32" t="s">
        <v>591</v>
      </c>
      <c r="I104" s="32" t="s">
        <v>116</v>
      </c>
      <c r="J104" s="32"/>
      <c r="K104" s="32"/>
      <c r="L104" s="32"/>
      <c r="M104" s="32"/>
      <c r="N104" s="385">
        <v>184477.95</v>
      </c>
      <c r="O104" s="385">
        <v>27671.7</v>
      </c>
      <c r="P104" s="385"/>
      <c r="Q104" s="385"/>
      <c r="R104" s="385"/>
      <c r="S104" s="385">
        <v>156806.25</v>
      </c>
      <c r="T104" s="34">
        <v>42644</v>
      </c>
      <c r="U104" s="35">
        <v>42705</v>
      </c>
      <c r="V104" s="35">
        <v>42825</v>
      </c>
      <c r="W104" s="36">
        <v>43585</v>
      </c>
      <c r="X104" s="114"/>
      <c r="Y104" s="114">
        <v>65214.184000000001</v>
      </c>
      <c r="Z104" s="114">
        <v>65214.184000000001</v>
      </c>
      <c r="AA104" s="114">
        <f>S104-Y104-Z104</f>
        <v>26377.881999999991</v>
      </c>
      <c r="AB104" s="114"/>
      <c r="AC104" s="114"/>
      <c r="AD104" s="139"/>
      <c r="AE104" s="115"/>
      <c r="AF104" s="119">
        <v>27</v>
      </c>
      <c r="AG104" s="129" t="s">
        <v>248</v>
      </c>
      <c r="AH104" s="120"/>
      <c r="AI104" s="135"/>
      <c r="AJ104" s="136"/>
      <c r="AK104" s="119"/>
      <c r="AL104" s="120"/>
      <c r="AM104" s="120"/>
      <c r="AN104" s="120"/>
      <c r="AO104" s="120"/>
      <c r="AP104" s="120" t="s">
        <v>213</v>
      </c>
      <c r="AQ104" s="129" t="s">
        <v>761</v>
      </c>
      <c r="AR104" s="120">
        <v>1</v>
      </c>
      <c r="AS104" s="120" t="s">
        <v>214</v>
      </c>
      <c r="AT104" s="129" t="s">
        <v>762</v>
      </c>
      <c r="AU104" s="120">
        <v>35</v>
      </c>
      <c r="AV104" s="120" t="s">
        <v>215</v>
      </c>
      <c r="AW104" s="144" t="s">
        <v>763</v>
      </c>
      <c r="AX104" s="120">
        <v>23</v>
      </c>
      <c r="AY104" s="120"/>
      <c r="AZ104" s="120"/>
      <c r="BA104" s="120"/>
      <c r="BB104" s="120"/>
      <c r="BC104" s="120"/>
      <c r="BD104" s="120"/>
      <c r="BE104" s="120"/>
      <c r="BF104" s="120"/>
      <c r="BG104" s="135"/>
      <c r="BH104" s="57" t="s">
        <v>833</v>
      </c>
      <c r="BI104" s="364" t="s">
        <v>942</v>
      </c>
    </row>
    <row r="105" spans="1:150" ht="25.5" hidden="1" customHeight="1" x14ac:dyDescent="0.25">
      <c r="A105" s="29" t="s">
        <v>153</v>
      </c>
      <c r="B105" s="29" t="s">
        <v>598</v>
      </c>
      <c r="C105" s="29" t="s">
        <v>599</v>
      </c>
      <c r="D105" s="30" t="s">
        <v>600</v>
      </c>
      <c r="E105" s="31" t="s">
        <v>601</v>
      </c>
      <c r="F105" s="32" t="s">
        <v>155</v>
      </c>
      <c r="G105" s="32" t="s">
        <v>362</v>
      </c>
      <c r="H105" s="32" t="s">
        <v>591</v>
      </c>
      <c r="I105" s="32" t="s">
        <v>116</v>
      </c>
      <c r="J105" s="32"/>
      <c r="K105" s="32"/>
      <c r="L105" s="32"/>
      <c r="M105" s="32"/>
      <c r="N105" s="385">
        <v>416817.53</v>
      </c>
      <c r="O105" s="385">
        <v>179933.32</v>
      </c>
      <c r="P105" s="385"/>
      <c r="Q105" s="385"/>
      <c r="R105" s="385"/>
      <c r="S105" s="385">
        <v>236884.21</v>
      </c>
      <c r="T105" s="34">
        <v>42705</v>
      </c>
      <c r="U105" s="35">
        <v>42795</v>
      </c>
      <c r="V105" s="35">
        <v>42916</v>
      </c>
      <c r="W105" s="375">
        <v>43921</v>
      </c>
      <c r="X105" s="114">
        <v>0</v>
      </c>
      <c r="Y105" s="114">
        <v>75000</v>
      </c>
      <c r="Z105" s="114">
        <v>100000</v>
      </c>
      <c r="AA105" s="114">
        <f>S105-Y105-Z105</f>
        <v>61884.209999999992</v>
      </c>
      <c r="AB105" s="114"/>
      <c r="AC105" s="114"/>
      <c r="AD105" s="139"/>
      <c r="AE105" s="115"/>
      <c r="AF105" s="119">
        <v>27</v>
      </c>
      <c r="AG105" s="129" t="s">
        <v>248</v>
      </c>
      <c r="AH105" s="120"/>
      <c r="AI105" s="135"/>
      <c r="AJ105" s="136"/>
      <c r="AK105" s="119"/>
      <c r="AL105" s="120"/>
      <c r="AM105" s="120"/>
      <c r="AN105" s="120"/>
      <c r="AO105" s="120"/>
      <c r="AP105" s="120" t="s">
        <v>213</v>
      </c>
      <c r="AQ105" s="129" t="s">
        <v>761</v>
      </c>
      <c r="AR105" s="120">
        <v>1</v>
      </c>
      <c r="AS105" s="120" t="s">
        <v>214</v>
      </c>
      <c r="AT105" s="129" t="s">
        <v>762</v>
      </c>
      <c r="AU105" s="120">
        <v>40</v>
      </c>
      <c r="AV105" s="120" t="s">
        <v>215</v>
      </c>
      <c r="AW105" s="144" t="s">
        <v>763</v>
      </c>
      <c r="AX105" s="120">
        <v>20</v>
      </c>
      <c r="AY105" s="120"/>
      <c r="AZ105" s="120"/>
      <c r="BA105" s="120"/>
      <c r="BB105" s="120"/>
      <c r="BC105" s="120"/>
      <c r="BD105" s="120"/>
      <c r="BE105" s="120"/>
      <c r="BF105" s="120"/>
      <c r="BG105" s="135"/>
      <c r="BH105" s="57" t="s">
        <v>835</v>
      </c>
      <c r="BI105" s="364" t="s">
        <v>942</v>
      </c>
    </row>
    <row r="106" spans="1:150" s="113" customFormat="1" ht="25.5" hidden="1" customHeight="1" x14ac:dyDescent="0.25">
      <c r="A106" s="20" t="s">
        <v>99</v>
      </c>
      <c r="B106" s="21" t="s">
        <v>84</v>
      </c>
      <c r="C106" s="21"/>
      <c r="D106" s="37" t="s">
        <v>159</v>
      </c>
      <c r="E106" s="23"/>
      <c r="F106" s="23"/>
      <c r="G106" s="23"/>
      <c r="H106" s="23"/>
      <c r="I106" s="23"/>
      <c r="J106" s="23"/>
      <c r="K106" s="23"/>
      <c r="L106" s="23"/>
      <c r="M106" s="23"/>
      <c r="N106" s="23"/>
      <c r="O106" s="23"/>
      <c r="P106" s="23"/>
      <c r="Q106" s="23"/>
      <c r="R106" s="23"/>
      <c r="S106" s="24"/>
      <c r="T106" s="25"/>
      <c r="U106" s="38"/>
      <c r="V106" s="38"/>
      <c r="W106" s="28" t="s">
        <v>276</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276</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c r="EN106" s="101"/>
      <c r="EO106" s="101"/>
      <c r="EP106" s="101"/>
      <c r="EQ106" s="101"/>
      <c r="ER106" s="101"/>
      <c r="ES106" s="101"/>
      <c r="ET106" s="101"/>
    </row>
    <row r="107" spans="1:150" ht="45" hidden="1" customHeight="1" x14ac:dyDescent="0.25">
      <c r="A107" s="29" t="s">
        <v>154</v>
      </c>
      <c r="B107" s="29" t="s">
        <v>602</v>
      </c>
      <c r="C107" s="29" t="s">
        <v>603</v>
      </c>
      <c r="D107" s="30" t="s">
        <v>604</v>
      </c>
      <c r="E107" s="31" t="s">
        <v>267</v>
      </c>
      <c r="F107" s="32" t="s">
        <v>155</v>
      </c>
      <c r="G107" s="32" t="s">
        <v>605</v>
      </c>
      <c r="H107" s="32" t="s">
        <v>160</v>
      </c>
      <c r="I107" s="32" t="s">
        <v>116</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247</v>
      </c>
      <c r="AH107" s="120"/>
      <c r="AI107" s="135"/>
      <c r="AJ107" s="136"/>
      <c r="AK107" s="119"/>
      <c r="AL107" s="120"/>
      <c r="AM107" s="120"/>
      <c r="AN107" s="120"/>
      <c r="AO107" s="120"/>
      <c r="AP107" s="120" t="s">
        <v>216</v>
      </c>
      <c r="AQ107" s="129" t="s">
        <v>764</v>
      </c>
      <c r="AR107" s="129">
        <v>25</v>
      </c>
      <c r="AS107" s="120"/>
      <c r="AT107" s="120"/>
      <c r="AU107" s="120"/>
      <c r="AV107" s="120"/>
      <c r="AW107" s="120"/>
      <c r="AX107" s="120"/>
      <c r="AY107" s="120"/>
      <c r="AZ107" s="120"/>
      <c r="BA107" s="120"/>
      <c r="BB107" s="120"/>
      <c r="BC107" s="120"/>
      <c r="BD107" s="120"/>
      <c r="BE107" s="120"/>
      <c r="BF107" s="120"/>
      <c r="BG107" s="135"/>
      <c r="BH107" s="57" t="s">
        <v>837</v>
      </c>
      <c r="BI107" s="364" t="s">
        <v>942</v>
      </c>
      <c r="BJ107" s="122"/>
      <c r="BK107" s="122"/>
      <c r="BL107" s="122"/>
      <c r="BM107" s="122"/>
      <c r="BN107" s="122"/>
    </row>
    <row r="108" spans="1:150" ht="25.5" hidden="1" customHeight="1" x14ac:dyDescent="0.25">
      <c r="A108" s="29" t="s">
        <v>156</v>
      </c>
      <c r="B108" s="29" t="s">
        <v>606</v>
      </c>
      <c r="C108" s="29" t="s">
        <v>607</v>
      </c>
      <c r="D108" s="30" t="s">
        <v>608</v>
      </c>
      <c r="E108" s="31" t="s">
        <v>281</v>
      </c>
      <c r="F108" s="32" t="s">
        <v>155</v>
      </c>
      <c r="G108" s="32" t="s">
        <v>609</v>
      </c>
      <c r="H108" s="32" t="s">
        <v>160</v>
      </c>
      <c r="I108" s="32" t="s">
        <v>116</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246</v>
      </c>
      <c r="AH108" s="120"/>
      <c r="AI108" s="141"/>
      <c r="AJ108" s="136"/>
      <c r="AK108" s="119"/>
      <c r="AL108" s="120"/>
      <c r="AM108" s="120"/>
      <c r="AN108" s="120"/>
      <c r="AO108" s="120"/>
      <c r="AP108" s="120" t="s">
        <v>216</v>
      </c>
      <c r="AQ108" s="129" t="s">
        <v>764</v>
      </c>
      <c r="AR108" s="120">
        <v>6</v>
      </c>
      <c r="AS108" s="120"/>
      <c r="AT108" s="120"/>
      <c r="AU108" s="120"/>
      <c r="AV108" s="120"/>
      <c r="AW108" s="120"/>
      <c r="AX108" s="120"/>
      <c r="AY108" s="120"/>
      <c r="AZ108" s="120"/>
      <c r="BA108" s="120"/>
      <c r="BB108" s="120"/>
      <c r="BC108" s="120"/>
      <c r="BD108" s="120"/>
      <c r="BE108" s="120"/>
      <c r="BF108" s="120"/>
      <c r="BG108" s="135"/>
      <c r="BH108" s="57" t="s">
        <v>839</v>
      </c>
      <c r="BI108" s="364" t="s">
        <v>942</v>
      </c>
    </row>
    <row r="109" spans="1:150" ht="25.5" hidden="1" customHeight="1" x14ac:dyDescent="0.25">
      <c r="A109" s="29" t="s">
        <v>157</v>
      </c>
      <c r="B109" s="29" t="s">
        <v>610</v>
      </c>
      <c r="C109" s="29" t="s">
        <v>611</v>
      </c>
      <c r="D109" s="30" t="s">
        <v>612</v>
      </c>
      <c r="E109" s="31" t="s">
        <v>298</v>
      </c>
      <c r="F109" s="32" t="s">
        <v>155</v>
      </c>
      <c r="G109" s="32" t="s">
        <v>327</v>
      </c>
      <c r="H109" s="32" t="s">
        <v>160</v>
      </c>
      <c r="I109" s="32" t="s">
        <v>116</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247</v>
      </c>
      <c r="AH109" s="120"/>
      <c r="AI109" s="135"/>
      <c r="AJ109" s="136"/>
      <c r="AK109" s="119"/>
      <c r="AL109" s="120"/>
      <c r="AM109" s="120"/>
      <c r="AN109" s="120"/>
      <c r="AO109" s="120"/>
      <c r="AP109" s="120" t="s">
        <v>216</v>
      </c>
      <c r="AQ109" s="129" t="s">
        <v>765</v>
      </c>
      <c r="AR109" s="120">
        <v>16</v>
      </c>
      <c r="AS109" s="120"/>
      <c r="AT109" s="120"/>
      <c r="AU109" s="120"/>
      <c r="AV109" s="120"/>
      <c r="AW109" s="120"/>
      <c r="AX109" s="120"/>
      <c r="AY109" s="120"/>
      <c r="AZ109" s="120"/>
      <c r="BA109" s="120"/>
      <c r="BB109" s="120"/>
      <c r="BC109" s="120"/>
      <c r="BD109" s="120"/>
      <c r="BE109" s="120"/>
      <c r="BF109" s="120"/>
      <c r="BG109" s="135"/>
      <c r="BH109" s="57" t="s">
        <v>836</v>
      </c>
      <c r="BI109" s="364" t="s">
        <v>942</v>
      </c>
    </row>
    <row r="110" spans="1:150" ht="25.5" hidden="1" customHeight="1" x14ac:dyDescent="0.25">
      <c r="A110" s="29" t="s">
        <v>158</v>
      </c>
      <c r="B110" s="29" t="s">
        <v>613</v>
      </c>
      <c r="C110" s="29" t="s">
        <v>614</v>
      </c>
      <c r="D110" s="30" t="s">
        <v>615</v>
      </c>
      <c r="E110" s="31" t="s">
        <v>273</v>
      </c>
      <c r="F110" s="32" t="s">
        <v>155</v>
      </c>
      <c r="G110" s="32" t="s">
        <v>362</v>
      </c>
      <c r="H110" s="32" t="s">
        <v>160</v>
      </c>
      <c r="I110" s="32" t="s">
        <v>116</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247</v>
      </c>
      <c r="AH110" s="120"/>
      <c r="AI110" s="141"/>
      <c r="AJ110" s="136"/>
      <c r="AK110" s="119"/>
      <c r="AL110" s="120"/>
      <c r="AM110" s="120"/>
      <c r="AN110" s="120"/>
      <c r="AO110" s="120"/>
      <c r="AP110" s="120" t="s">
        <v>216</v>
      </c>
      <c r="AQ110" s="129" t="s">
        <v>766</v>
      </c>
      <c r="AR110" s="120">
        <v>42</v>
      </c>
      <c r="AS110" s="120"/>
      <c r="AT110" s="120"/>
      <c r="AU110" s="120"/>
      <c r="AV110" s="120"/>
      <c r="AW110" s="120"/>
      <c r="AX110" s="120"/>
      <c r="AY110" s="120"/>
      <c r="AZ110" s="120"/>
      <c r="BA110" s="120"/>
      <c r="BB110" s="120"/>
      <c r="BC110" s="120"/>
      <c r="BD110" s="120"/>
      <c r="BE110" s="120"/>
      <c r="BF110" s="120"/>
      <c r="BG110" s="135"/>
      <c r="BH110" s="57" t="s">
        <v>838</v>
      </c>
      <c r="BI110" s="364" t="s">
        <v>942</v>
      </c>
    </row>
    <row r="111" spans="1:150" s="165" customFormat="1" ht="24.75" hidden="1" customHeight="1" thickBot="1" x14ac:dyDescent="0.3">
      <c r="A111" s="78" t="s">
        <v>616</v>
      </c>
      <c r="B111" s="79" t="s">
        <v>84</v>
      </c>
      <c r="C111" s="79"/>
      <c r="D111" s="79" t="s">
        <v>617</v>
      </c>
      <c r="E111" s="80"/>
      <c r="F111" s="80"/>
      <c r="G111" s="80"/>
      <c r="H111" s="80"/>
      <c r="I111" s="80"/>
      <c r="J111" s="80"/>
      <c r="K111" s="80"/>
      <c r="L111" s="80"/>
      <c r="M111" s="80"/>
      <c r="N111" s="80"/>
      <c r="O111" s="80"/>
      <c r="P111" s="80"/>
      <c r="Q111" s="80"/>
      <c r="R111" s="80"/>
      <c r="S111" s="80"/>
      <c r="T111" s="81"/>
      <c r="U111" s="82"/>
      <c r="V111" s="82"/>
      <c r="W111" s="83" t="s">
        <v>276</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276</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c r="CX111" s="101"/>
      <c r="CY111" s="101"/>
      <c r="CZ111" s="101"/>
      <c r="DA111" s="101"/>
      <c r="DB111" s="101"/>
      <c r="DC111" s="101"/>
      <c r="DD111" s="101"/>
      <c r="DE111" s="101"/>
      <c r="DF111" s="101"/>
      <c r="DG111" s="101"/>
      <c r="DH111" s="101"/>
      <c r="DI111" s="101"/>
      <c r="DJ111" s="101"/>
      <c r="DK111" s="101"/>
      <c r="DL111" s="101"/>
      <c r="DM111" s="101"/>
      <c r="DN111" s="101"/>
      <c r="DO111" s="101"/>
      <c r="DP111" s="101"/>
      <c r="DQ111" s="101"/>
      <c r="DR111" s="101"/>
      <c r="DS111" s="101"/>
      <c r="DT111" s="101"/>
      <c r="DU111" s="101"/>
      <c r="DV111" s="101"/>
      <c r="DW111" s="101"/>
      <c r="DX111" s="101"/>
      <c r="DY111" s="101"/>
      <c r="DZ111" s="101"/>
      <c r="EA111" s="101"/>
      <c r="EB111" s="101"/>
      <c r="EC111" s="101"/>
      <c r="ED111" s="101"/>
      <c r="EE111" s="101"/>
      <c r="EF111" s="101"/>
      <c r="EG111" s="101"/>
      <c r="EH111" s="101"/>
      <c r="EI111" s="101"/>
      <c r="EJ111" s="101"/>
      <c r="EK111" s="101"/>
      <c r="EL111" s="101"/>
      <c r="EM111" s="101"/>
      <c r="EN111" s="101"/>
      <c r="EO111" s="101"/>
      <c r="EP111" s="101"/>
      <c r="EQ111" s="101"/>
      <c r="ER111" s="101"/>
      <c r="ES111" s="101"/>
      <c r="ET111" s="101"/>
    </row>
    <row r="112" spans="1:150" s="165" customFormat="1" ht="24.75" hidden="1" customHeight="1" thickBot="1" x14ac:dyDescent="0.3">
      <c r="A112" s="78" t="s">
        <v>618</v>
      </c>
      <c r="B112" s="79" t="s">
        <v>84</v>
      </c>
      <c r="C112" s="79"/>
      <c r="D112" s="79" t="s">
        <v>619</v>
      </c>
      <c r="E112" s="80"/>
      <c r="F112" s="80"/>
      <c r="G112" s="80"/>
      <c r="H112" s="80"/>
      <c r="I112" s="80"/>
      <c r="J112" s="80"/>
      <c r="K112" s="80"/>
      <c r="L112" s="80"/>
      <c r="M112" s="80"/>
      <c r="N112" s="80"/>
      <c r="O112" s="80"/>
      <c r="P112" s="80"/>
      <c r="Q112" s="80"/>
      <c r="R112" s="80"/>
      <c r="S112" s="80"/>
      <c r="T112" s="81"/>
      <c r="U112" s="82"/>
      <c r="V112" s="82"/>
      <c r="W112" s="83" t="s">
        <v>276</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276</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c r="CX112" s="101"/>
      <c r="CY112" s="101"/>
      <c r="CZ112" s="101"/>
      <c r="DA112" s="101"/>
      <c r="DB112" s="101"/>
      <c r="DC112" s="101"/>
      <c r="DD112" s="101"/>
      <c r="DE112" s="101"/>
      <c r="DF112" s="101"/>
      <c r="DG112" s="101"/>
      <c r="DH112" s="101"/>
      <c r="DI112" s="101"/>
      <c r="DJ112" s="101"/>
      <c r="DK112" s="101"/>
      <c r="DL112" s="101"/>
      <c r="DM112" s="101"/>
      <c r="DN112" s="101"/>
      <c r="DO112" s="101"/>
      <c r="DP112" s="101"/>
      <c r="DQ112" s="101"/>
      <c r="DR112" s="101"/>
      <c r="DS112" s="101"/>
      <c r="DT112" s="101"/>
      <c r="DU112" s="101"/>
      <c r="DV112" s="101"/>
      <c r="DW112" s="101"/>
      <c r="DX112" s="101"/>
      <c r="DY112" s="101"/>
      <c r="DZ112" s="101"/>
      <c r="EA112" s="101"/>
      <c r="EB112" s="101"/>
      <c r="EC112" s="101"/>
      <c r="ED112" s="101"/>
      <c r="EE112" s="101"/>
      <c r="EF112" s="101"/>
      <c r="EG112" s="101"/>
      <c r="EH112" s="101"/>
      <c r="EI112" s="101"/>
      <c r="EJ112" s="101"/>
      <c r="EK112" s="101"/>
      <c r="EL112" s="101"/>
      <c r="EM112" s="101"/>
      <c r="EN112" s="101"/>
      <c r="EO112" s="101"/>
      <c r="EP112" s="101"/>
      <c r="EQ112" s="101"/>
      <c r="ER112" s="101"/>
      <c r="ES112" s="101"/>
      <c r="ET112" s="101"/>
    </row>
    <row r="113" spans="1:150" s="113" customFormat="1" ht="25.5" hidden="1" customHeight="1" x14ac:dyDescent="0.25">
      <c r="A113" s="20" t="s">
        <v>620</v>
      </c>
      <c r="B113" s="21" t="s">
        <v>84</v>
      </c>
      <c r="C113" s="21"/>
      <c r="D113" s="22" t="s">
        <v>621</v>
      </c>
      <c r="E113" s="23"/>
      <c r="F113" s="23"/>
      <c r="G113" s="23"/>
      <c r="H113" s="23"/>
      <c r="I113" s="23"/>
      <c r="J113" s="23"/>
      <c r="K113" s="23"/>
      <c r="L113" s="23"/>
      <c r="M113" s="23"/>
      <c r="N113" s="23"/>
      <c r="O113" s="23"/>
      <c r="P113" s="23"/>
      <c r="Q113" s="23"/>
      <c r="R113" s="23"/>
      <c r="S113" s="24"/>
      <c r="T113" s="25"/>
      <c r="U113" s="38"/>
      <c r="V113" s="38"/>
      <c r="W113" s="28" t="s">
        <v>276</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ht="25.5" hidden="1" customHeight="1" x14ac:dyDescent="0.25">
      <c r="A114" s="29" t="s">
        <v>622</v>
      </c>
      <c r="B114" s="29" t="s">
        <v>623</v>
      </c>
      <c r="C114" s="29" t="s">
        <v>624</v>
      </c>
      <c r="D114" s="30" t="s">
        <v>1008</v>
      </c>
      <c r="E114" s="31" t="s">
        <v>281</v>
      </c>
      <c r="F114" s="32" t="s">
        <v>115</v>
      </c>
      <c r="G114" s="32" t="s">
        <v>409</v>
      </c>
      <c r="H114" s="32" t="s">
        <v>118</v>
      </c>
      <c r="I114" s="32" t="s">
        <v>116</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258</v>
      </c>
      <c r="AH114" s="117"/>
      <c r="AI114" s="132"/>
      <c r="AJ114" s="136"/>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row>
    <row r="115" spans="1:150" ht="25.5" hidden="1" customHeight="1" x14ac:dyDescent="0.25">
      <c r="A115" s="230" t="s">
        <v>795</v>
      </c>
      <c r="B115" s="29"/>
      <c r="C115" s="29"/>
      <c r="D115" s="230" t="s">
        <v>796</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row>
    <row r="116" spans="1:150" s="165" customFormat="1" ht="24.75" hidden="1" customHeight="1" x14ac:dyDescent="0.25">
      <c r="A116" s="232" t="s">
        <v>628</v>
      </c>
      <c r="B116" s="232" t="s">
        <v>84</v>
      </c>
      <c r="C116" s="232"/>
      <c r="D116" s="232" t="s">
        <v>629</v>
      </c>
      <c r="E116" s="166"/>
      <c r="F116" s="166"/>
      <c r="G116" s="166"/>
      <c r="H116" s="166"/>
      <c r="I116" s="166"/>
      <c r="J116" s="166"/>
      <c r="K116" s="166"/>
      <c r="L116" s="166"/>
      <c r="M116" s="166"/>
      <c r="N116" s="166"/>
      <c r="O116" s="166"/>
      <c r="P116" s="166"/>
      <c r="Q116" s="166"/>
      <c r="R116" s="166"/>
      <c r="S116" s="166"/>
      <c r="T116" s="82"/>
      <c r="U116" s="82"/>
      <c r="V116" s="82"/>
      <c r="W116" s="83" t="s">
        <v>276</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276</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row>
    <row r="117" spans="1:150" s="165" customFormat="1" ht="24.75" hidden="1" customHeight="1" x14ac:dyDescent="0.25">
      <c r="A117" s="232" t="s">
        <v>630</v>
      </c>
      <c r="B117" s="232" t="s">
        <v>84</v>
      </c>
      <c r="C117" s="232"/>
      <c r="D117" s="232" t="s">
        <v>631</v>
      </c>
      <c r="E117" s="166"/>
      <c r="F117" s="166"/>
      <c r="G117" s="166"/>
      <c r="H117" s="166"/>
      <c r="I117" s="166"/>
      <c r="J117" s="166"/>
      <c r="K117" s="166"/>
      <c r="L117" s="166"/>
      <c r="M117" s="166"/>
      <c r="N117" s="166"/>
      <c r="O117" s="166"/>
      <c r="P117" s="166"/>
      <c r="Q117" s="166"/>
      <c r="R117" s="166"/>
      <c r="S117" s="166"/>
      <c r="T117" s="82"/>
      <c r="U117" s="82"/>
      <c r="V117" s="82"/>
      <c r="W117" s="83" t="s">
        <v>276</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276</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row>
    <row r="118" spans="1:150" s="113" customFormat="1" ht="25.5" hidden="1" customHeight="1" x14ac:dyDescent="0.25">
      <c r="A118" s="65" t="s">
        <v>632</v>
      </c>
      <c r="B118" s="218" t="s">
        <v>84</v>
      </c>
      <c r="C118" s="218"/>
      <c r="D118" s="219" t="s">
        <v>633</v>
      </c>
      <c r="E118" s="220"/>
      <c r="F118" s="220"/>
      <c r="G118" s="220"/>
      <c r="H118" s="220"/>
      <c r="I118" s="220"/>
      <c r="J118" s="220"/>
      <c r="K118" s="220"/>
      <c r="L118" s="220"/>
      <c r="M118" s="220"/>
      <c r="N118" s="220"/>
      <c r="O118" s="220"/>
      <c r="P118" s="220"/>
      <c r="Q118" s="220"/>
      <c r="R118" s="220"/>
      <c r="S118" s="221"/>
      <c r="T118" s="222"/>
      <c r="U118" s="223"/>
      <c r="V118" s="223"/>
      <c r="W118" s="224" t="s">
        <v>276</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276</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row>
    <row r="119" spans="1:150" ht="25.5" hidden="1" customHeight="1" x14ac:dyDescent="0.25">
      <c r="A119" s="29" t="s">
        <v>634</v>
      </c>
      <c r="B119" s="29" t="s">
        <v>635</v>
      </c>
      <c r="C119" s="29" t="s">
        <v>636</v>
      </c>
      <c r="D119" s="30" t="s">
        <v>637</v>
      </c>
      <c r="E119" s="31" t="s">
        <v>638</v>
      </c>
      <c r="F119" s="32" t="s">
        <v>122</v>
      </c>
      <c r="G119" s="32" t="s">
        <v>494</v>
      </c>
      <c r="H119" s="32" t="s">
        <v>137</v>
      </c>
      <c r="I119" s="32" t="s">
        <v>116</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239</v>
      </c>
      <c r="AH119" s="171">
        <v>6</v>
      </c>
      <c r="AI119" s="134" t="s">
        <v>238</v>
      </c>
      <c r="AJ119" s="136"/>
      <c r="AK119" s="119"/>
      <c r="AL119" s="120"/>
      <c r="AM119" s="120"/>
      <c r="AN119" s="120"/>
      <c r="AO119" s="120"/>
      <c r="AP119" s="120" t="s">
        <v>201</v>
      </c>
      <c r="AQ119" s="129" t="s">
        <v>771</v>
      </c>
      <c r="AR119" s="120">
        <v>2.84</v>
      </c>
      <c r="AS119" s="120" t="s">
        <v>202</v>
      </c>
      <c r="AT119" s="129" t="s">
        <v>772</v>
      </c>
      <c r="AU119" s="120">
        <v>494</v>
      </c>
      <c r="AV119" s="120" t="s">
        <v>199</v>
      </c>
      <c r="AW119" s="129" t="s">
        <v>773</v>
      </c>
      <c r="AX119" s="120">
        <v>526</v>
      </c>
      <c r="AY119" s="120"/>
      <c r="AZ119" s="129"/>
      <c r="BA119" s="120"/>
      <c r="BB119" s="120"/>
      <c r="BC119" s="120"/>
      <c r="BD119" s="120"/>
      <c r="BE119" s="120"/>
      <c r="BF119" s="120"/>
      <c r="BG119" s="135"/>
      <c r="BH119" s="57" t="s">
        <v>808</v>
      </c>
      <c r="BI119" s="364" t="s">
        <v>942</v>
      </c>
      <c r="BJ119" s="122"/>
      <c r="BK119" s="122"/>
      <c r="BL119" s="122"/>
      <c r="BM119" s="122"/>
      <c r="BN119" s="122"/>
    </row>
    <row r="120" spans="1:150" ht="25.5" hidden="1" customHeight="1" x14ac:dyDescent="0.25">
      <c r="A120" s="29" t="s">
        <v>639</v>
      </c>
      <c r="B120" s="29" t="s">
        <v>640</v>
      </c>
      <c r="C120" s="29" t="s">
        <v>641</v>
      </c>
      <c r="D120" s="40" t="s">
        <v>642</v>
      </c>
      <c r="E120" s="41" t="s">
        <v>643</v>
      </c>
      <c r="F120" s="41" t="s">
        <v>122</v>
      </c>
      <c r="G120" s="41" t="s">
        <v>609</v>
      </c>
      <c r="H120" s="41" t="s">
        <v>137</v>
      </c>
      <c r="I120" s="41" t="s">
        <v>116</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238</v>
      </c>
      <c r="AH120" s="171">
        <v>7</v>
      </c>
      <c r="AI120" s="134" t="s">
        <v>239</v>
      </c>
      <c r="AJ120" s="136"/>
      <c r="AK120" s="133"/>
      <c r="AL120" s="117"/>
      <c r="AM120" s="117"/>
      <c r="AN120" s="117"/>
      <c r="AO120" s="117"/>
      <c r="AP120" s="120" t="s">
        <v>201</v>
      </c>
      <c r="AQ120" s="129" t="s">
        <v>771</v>
      </c>
      <c r="AR120" s="117">
        <v>3</v>
      </c>
      <c r="AS120" s="117" t="s">
        <v>202</v>
      </c>
      <c r="AT120" s="129" t="s">
        <v>772</v>
      </c>
      <c r="AU120" s="117">
        <v>92</v>
      </c>
      <c r="AV120" s="120" t="s">
        <v>199</v>
      </c>
      <c r="AW120" s="129" t="s">
        <v>773</v>
      </c>
      <c r="AX120" s="117">
        <v>60</v>
      </c>
      <c r="AY120" s="117" t="s">
        <v>200</v>
      </c>
      <c r="AZ120" s="116" t="s">
        <v>227</v>
      </c>
      <c r="BA120" s="117">
        <v>406</v>
      </c>
      <c r="BB120" s="117"/>
      <c r="BC120" s="117"/>
      <c r="BD120" s="117"/>
      <c r="BE120" s="117"/>
      <c r="BF120" s="117"/>
      <c r="BG120" s="132"/>
      <c r="BH120" s="57" t="s">
        <v>807</v>
      </c>
      <c r="BI120" s="364" t="s">
        <v>942</v>
      </c>
    </row>
    <row r="121" spans="1:150" ht="25.5" hidden="1" customHeight="1" x14ac:dyDescent="0.25">
      <c r="A121" s="29" t="s">
        <v>644</v>
      </c>
      <c r="B121" s="29" t="s">
        <v>645</v>
      </c>
      <c r="C121" s="29" t="s">
        <v>646</v>
      </c>
      <c r="D121" s="40" t="s">
        <v>647</v>
      </c>
      <c r="E121" s="41" t="s">
        <v>648</v>
      </c>
      <c r="F121" s="41" t="s">
        <v>122</v>
      </c>
      <c r="G121" s="41" t="s">
        <v>400</v>
      </c>
      <c r="H121" s="41" t="s">
        <v>137</v>
      </c>
      <c r="I121" s="41" t="s">
        <v>116</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239</v>
      </c>
      <c r="AH121" s="171">
        <v>6</v>
      </c>
      <c r="AI121" s="134" t="s">
        <v>238</v>
      </c>
      <c r="AJ121" s="136"/>
      <c r="AK121" s="133"/>
      <c r="AL121" s="117"/>
      <c r="AM121" s="117"/>
      <c r="AN121" s="117"/>
      <c r="AO121" s="117"/>
      <c r="AP121" s="120" t="s">
        <v>201</v>
      </c>
      <c r="AQ121" s="129" t="s">
        <v>771</v>
      </c>
      <c r="AR121" s="117">
        <v>1</v>
      </c>
      <c r="AS121" s="117" t="s">
        <v>202</v>
      </c>
      <c r="AT121" s="129" t="s">
        <v>772</v>
      </c>
      <c r="AU121" s="117">
        <v>137</v>
      </c>
      <c r="AV121" s="120" t="s">
        <v>199</v>
      </c>
      <c r="AW121" s="129" t="s">
        <v>773</v>
      </c>
      <c r="AX121" s="117">
        <v>110</v>
      </c>
      <c r="AY121" s="117" t="s">
        <v>198</v>
      </c>
      <c r="AZ121" s="116" t="s">
        <v>774</v>
      </c>
      <c r="BA121" s="117">
        <v>11310</v>
      </c>
      <c r="BB121" s="117"/>
      <c r="BC121" s="117"/>
      <c r="BD121" s="117"/>
      <c r="BE121" s="117"/>
      <c r="BF121" s="117"/>
      <c r="BG121" s="132"/>
      <c r="BH121" s="57" t="s">
        <v>806</v>
      </c>
      <c r="BI121" s="364" t="s">
        <v>942</v>
      </c>
    </row>
    <row r="122" spans="1:150" ht="25.5" hidden="1" customHeight="1" x14ac:dyDescent="0.25">
      <c r="A122" s="29" t="s">
        <v>649</v>
      </c>
      <c r="B122" s="29" t="s">
        <v>650</v>
      </c>
      <c r="C122" s="29" t="s">
        <v>651</v>
      </c>
      <c r="D122" s="40" t="s">
        <v>652</v>
      </c>
      <c r="E122" s="41" t="s">
        <v>653</v>
      </c>
      <c r="F122" s="41" t="s">
        <v>122</v>
      </c>
      <c r="G122" s="41" t="s">
        <v>362</v>
      </c>
      <c r="H122" s="41" t="s">
        <v>137</v>
      </c>
      <c r="I122" s="41" t="s">
        <v>116</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775</v>
      </c>
      <c r="AH122" s="171">
        <v>7</v>
      </c>
      <c r="AI122" s="134" t="s">
        <v>239</v>
      </c>
      <c r="AJ122" s="136"/>
      <c r="AK122" s="133"/>
      <c r="AL122" s="117"/>
      <c r="AM122" s="117"/>
      <c r="AN122" s="117"/>
      <c r="AO122" s="117"/>
      <c r="AP122" s="117" t="s">
        <v>201</v>
      </c>
      <c r="AQ122" s="116" t="s">
        <v>771</v>
      </c>
      <c r="AR122" s="117">
        <v>7.5</v>
      </c>
      <c r="AS122" s="117" t="s">
        <v>202</v>
      </c>
      <c r="AT122" s="116" t="s">
        <v>772</v>
      </c>
      <c r="AU122" s="117">
        <v>29</v>
      </c>
      <c r="AV122" s="117" t="s">
        <v>199</v>
      </c>
      <c r="AW122" s="129" t="s">
        <v>773</v>
      </c>
      <c r="AX122" s="117">
        <v>398</v>
      </c>
      <c r="AY122" s="117" t="s">
        <v>200</v>
      </c>
      <c r="AZ122" s="116" t="s">
        <v>227</v>
      </c>
      <c r="BA122" s="117">
        <v>862</v>
      </c>
      <c r="BB122" s="117"/>
      <c r="BC122" s="117"/>
      <c r="BD122" s="117"/>
      <c r="BE122" s="117"/>
      <c r="BF122" s="117"/>
      <c r="BG122" s="132"/>
      <c r="BH122" s="57" t="s">
        <v>809</v>
      </c>
      <c r="BI122" s="364" t="s">
        <v>942</v>
      </c>
    </row>
    <row r="123" spans="1:150" ht="25.5" hidden="1" customHeight="1" x14ac:dyDescent="0.25">
      <c r="A123" s="29" t="s">
        <v>654</v>
      </c>
      <c r="B123" s="29" t="s">
        <v>655</v>
      </c>
      <c r="C123" s="29" t="s">
        <v>656</v>
      </c>
      <c r="D123" s="40" t="s">
        <v>657</v>
      </c>
      <c r="E123" s="41" t="s">
        <v>638</v>
      </c>
      <c r="F123" s="41" t="s">
        <v>122</v>
      </c>
      <c r="G123" s="41" t="s">
        <v>494</v>
      </c>
      <c r="H123" s="41" t="s">
        <v>137</v>
      </c>
      <c r="I123" s="41" t="s">
        <v>116</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775</v>
      </c>
      <c r="AH123" s="171">
        <v>7</v>
      </c>
      <c r="AI123" s="134" t="s">
        <v>239</v>
      </c>
      <c r="AJ123" s="136"/>
      <c r="AK123" s="133"/>
      <c r="AL123" s="117"/>
      <c r="AM123" s="117"/>
      <c r="AN123" s="117"/>
      <c r="AO123" s="117"/>
      <c r="AP123" s="117" t="s">
        <v>198</v>
      </c>
      <c r="AQ123" s="129" t="s">
        <v>774</v>
      </c>
      <c r="AR123" s="117">
        <v>221</v>
      </c>
      <c r="AS123" s="117" t="s">
        <v>200</v>
      </c>
      <c r="AT123" s="116" t="s">
        <v>227</v>
      </c>
      <c r="AU123" s="117">
        <v>600</v>
      </c>
      <c r="AV123" s="136"/>
      <c r="AW123" s="136"/>
      <c r="AX123" s="136"/>
      <c r="AY123" s="136"/>
      <c r="AZ123" s="136"/>
      <c r="BA123" s="136"/>
      <c r="BB123" s="117"/>
      <c r="BC123" s="117"/>
      <c r="BD123" s="117"/>
      <c r="BE123" s="117"/>
      <c r="BF123" s="117"/>
      <c r="BG123" s="132"/>
      <c r="BH123" s="57" t="s">
        <v>811</v>
      </c>
      <c r="BI123" s="364" t="s">
        <v>942</v>
      </c>
    </row>
    <row r="124" spans="1:150" ht="25.5" hidden="1" customHeight="1" x14ac:dyDescent="0.25">
      <c r="A124" s="29" t="s">
        <v>658</v>
      </c>
      <c r="B124" s="29" t="s">
        <v>659</v>
      </c>
      <c r="C124" s="29" t="s">
        <v>660</v>
      </c>
      <c r="D124" s="40" t="s">
        <v>661</v>
      </c>
      <c r="E124" s="41" t="s">
        <v>643</v>
      </c>
      <c r="F124" s="41" t="s">
        <v>122</v>
      </c>
      <c r="G124" s="41" t="s">
        <v>609</v>
      </c>
      <c r="H124" s="41" t="s">
        <v>137</v>
      </c>
      <c r="I124" s="41" t="s">
        <v>116</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239</v>
      </c>
      <c r="AH124" s="171"/>
      <c r="AI124" s="134"/>
      <c r="AJ124" s="136"/>
      <c r="AK124" s="133"/>
      <c r="AL124" s="117"/>
      <c r="AM124" s="117"/>
      <c r="AN124" s="117"/>
      <c r="AO124" s="117"/>
      <c r="AP124" s="117" t="s">
        <v>199</v>
      </c>
      <c r="AQ124" s="129" t="s">
        <v>773</v>
      </c>
      <c r="AR124" s="117">
        <v>50</v>
      </c>
      <c r="AS124" s="117"/>
      <c r="AT124" s="116"/>
      <c r="AU124" s="117"/>
      <c r="AV124" s="136"/>
      <c r="AW124" s="136"/>
      <c r="AX124" s="136"/>
      <c r="AY124" s="136"/>
      <c r="AZ124" s="136"/>
      <c r="BA124" s="136"/>
      <c r="BB124" s="117"/>
      <c r="BC124" s="117"/>
      <c r="BD124" s="117"/>
      <c r="BE124" s="117"/>
      <c r="BF124" s="117"/>
      <c r="BG124" s="132"/>
      <c r="BH124" s="57" t="s">
        <v>810</v>
      </c>
      <c r="BI124" s="364" t="s">
        <v>942</v>
      </c>
    </row>
    <row r="125" spans="1:150" ht="25.5" hidden="1" customHeight="1" x14ac:dyDescent="0.25">
      <c r="A125" s="29" t="s">
        <v>662</v>
      </c>
      <c r="B125" s="29" t="s">
        <v>663</v>
      </c>
      <c r="C125" s="29" t="s">
        <v>664</v>
      </c>
      <c r="D125" s="40" t="s">
        <v>665</v>
      </c>
      <c r="E125" s="41" t="s">
        <v>648</v>
      </c>
      <c r="F125" s="41" t="s">
        <v>122</v>
      </c>
      <c r="G125" s="41" t="s">
        <v>400</v>
      </c>
      <c r="H125" s="41" t="s">
        <v>137</v>
      </c>
      <c r="I125" s="41" t="s">
        <v>116</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239</v>
      </c>
      <c r="AH125" s="170">
        <v>6</v>
      </c>
      <c r="AI125" s="116" t="s">
        <v>775</v>
      </c>
      <c r="AJ125" s="120">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29" t="s">
        <v>773</v>
      </c>
      <c r="AX125" s="117">
        <v>93</v>
      </c>
      <c r="AY125" s="117"/>
      <c r="AZ125" s="116"/>
      <c r="BA125" s="117"/>
      <c r="BB125" s="117"/>
      <c r="BC125" s="117"/>
      <c r="BD125" s="117"/>
      <c r="BE125" s="117"/>
      <c r="BF125" s="117"/>
      <c r="BG125" s="132"/>
      <c r="BH125" s="57" t="s">
        <v>812</v>
      </c>
      <c r="BI125" s="364" t="s">
        <v>942</v>
      </c>
    </row>
    <row r="126" spans="1:150" ht="38.25" hidden="1" customHeight="1" x14ac:dyDescent="0.25">
      <c r="A126" s="29" t="s">
        <v>666</v>
      </c>
      <c r="B126" s="29" t="s">
        <v>667</v>
      </c>
      <c r="C126" s="2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775</v>
      </c>
      <c r="AH126" s="171">
        <v>7</v>
      </c>
      <c r="AI126" s="134" t="s">
        <v>239</v>
      </c>
      <c r="AJ126" s="120">
        <v>50</v>
      </c>
      <c r="AK126" s="150" t="s">
        <v>776</v>
      </c>
      <c r="AL126" s="117"/>
      <c r="AM126" s="117"/>
      <c r="AN126" s="117"/>
      <c r="AO126" s="117"/>
      <c r="AP126" s="117" t="s">
        <v>201</v>
      </c>
      <c r="AQ126" s="116" t="s">
        <v>771</v>
      </c>
      <c r="AR126" s="117">
        <v>3.45</v>
      </c>
      <c r="AS126" s="117" t="s">
        <v>202</v>
      </c>
      <c r="AT126" s="116" t="s">
        <v>772</v>
      </c>
      <c r="AU126" s="117">
        <v>17</v>
      </c>
      <c r="AV126" s="117" t="s">
        <v>199</v>
      </c>
      <c r="AW126" s="129" t="s">
        <v>773</v>
      </c>
      <c r="AX126" s="117">
        <v>32</v>
      </c>
      <c r="AY126" s="117"/>
      <c r="AZ126" s="116"/>
      <c r="BA126" s="117"/>
      <c r="BB126" s="117"/>
      <c r="BC126" s="117"/>
      <c r="BD126" s="117"/>
      <c r="BE126" s="117"/>
      <c r="BF126" s="117"/>
      <c r="BG126" s="132"/>
      <c r="BH126" s="57" t="s">
        <v>813</v>
      </c>
      <c r="BI126" s="364" t="s">
        <v>942</v>
      </c>
    </row>
    <row r="127" spans="1:150" s="113" customFormat="1" ht="25.5" customHeight="1" x14ac:dyDescent="0.25">
      <c r="A127" s="20" t="s">
        <v>670</v>
      </c>
      <c r="B127" s="21" t="s">
        <v>84</v>
      </c>
      <c r="C127" s="21"/>
      <c r="D127" s="37" t="s">
        <v>671</v>
      </c>
      <c r="E127" s="23"/>
      <c r="F127" s="23"/>
      <c r="G127" s="23"/>
      <c r="H127" s="23"/>
      <c r="I127" s="23"/>
      <c r="J127" s="23"/>
      <c r="K127" s="23"/>
      <c r="L127" s="23"/>
      <c r="M127" s="23"/>
      <c r="N127" s="23"/>
      <c r="O127" s="23"/>
      <c r="P127" s="23"/>
      <c r="Q127" s="23"/>
      <c r="R127" s="23"/>
      <c r="S127" s="52"/>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customHeight="1" x14ac:dyDescent="0.25">
      <c r="A128" s="29" t="s">
        <v>672</v>
      </c>
      <c r="B128" s="29" t="s">
        <v>673</v>
      </c>
      <c r="C128" s="29" t="s">
        <v>674</v>
      </c>
      <c r="D128" s="30" t="s">
        <v>675</v>
      </c>
      <c r="E128" s="31" t="s">
        <v>653</v>
      </c>
      <c r="F128" s="32" t="s">
        <v>122</v>
      </c>
      <c r="G128" s="32" t="s">
        <v>362</v>
      </c>
      <c r="H128" s="32" t="s">
        <v>141</v>
      </c>
      <c r="I128" s="32" t="s">
        <v>116</v>
      </c>
      <c r="J128" s="32"/>
      <c r="K128" s="32"/>
      <c r="L128" s="32"/>
      <c r="M128" s="32"/>
      <c r="N128" s="33" t="s">
        <v>1184</v>
      </c>
      <c r="O128" s="33" t="s">
        <v>1185</v>
      </c>
      <c r="P128" s="33">
        <v>0</v>
      </c>
      <c r="Q128" s="33">
        <v>0</v>
      </c>
      <c r="R128" s="33">
        <v>0</v>
      </c>
      <c r="S128" s="33">
        <v>1428940.54</v>
      </c>
      <c r="T128" s="34">
        <v>42491</v>
      </c>
      <c r="U128" s="35">
        <v>42705</v>
      </c>
      <c r="V128" s="35">
        <v>42794</v>
      </c>
      <c r="W128" s="36" t="s">
        <v>1186</v>
      </c>
      <c r="X128" s="114">
        <v>0</v>
      </c>
      <c r="Y128" s="114">
        <v>250000</v>
      </c>
      <c r="Z128" s="114">
        <v>332000</v>
      </c>
      <c r="AA128" s="114">
        <v>641207.01</v>
      </c>
      <c r="AB128" s="114">
        <f>S128-Y128-Z128-AA128</f>
        <v>205733.53000000003</v>
      </c>
      <c r="AC128" s="114"/>
      <c r="AD128" s="139"/>
      <c r="AE128" s="115"/>
      <c r="AF128" s="172">
        <v>8</v>
      </c>
      <c r="AG128" s="129" t="s">
        <v>240</v>
      </c>
      <c r="AH128" s="120"/>
      <c r="AI128" s="135"/>
      <c r="AJ128" s="136"/>
      <c r="AK128" s="119"/>
      <c r="AL128" s="120"/>
      <c r="AM128" s="120"/>
      <c r="AN128" s="120"/>
      <c r="AO128" s="120"/>
      <c r="AP128" s="120" t="s">
        <v>203</v>
      </c>
      <c r="AQ128" s="129" t="s">
        <v>204</v>
      </c>
      <c r="AR128" s="129" t="s">
        <v>1187</v>
      </c>
      <c r="AS128" s="120" t="s">
        <v>205</v>
      </c>
      <c r="AT128" s="129" t="s">
        <v>228</v>
      </c>
      <c r="AU128" s="120">
        <v>68.709999999999994</v>
      </c>
      <c r="AV128" s="120"/>
      <c r="AW128" s="120"/>
      <c r="AX128" s="120"/>
      <c r="AY128" s="120"/>
      <c r="AZ128" s="120"/>
      <c r="BA128" s="120"/>
      <c r="BB128" s="120"/>
      <c r="BC128" s="120"/>
      <c r="BD128" s="120"/>
      <c r="BE128" s="120"/>
      <c r="BF128" s="120"/>
      <c r="BG128" s="135"/>
      <c r="BH128" s="57" t="s">
        <v>804</v>
      </c>
      <c r="BI128" s="364" t="s">
        <v>942</v>
      </c>
    </row>
    <row r="129" spans="1:150" ht="24.75" hidden="1" customHeight="1" thickBot="1" x14ac:dyDescent="0.3">
      <c r="A129" s="15" t="s">
        <v>676</v>
      </c>
      <c r="B129" s="16" t="s">
        <v>84</v>
      </c>
      <c r="C129" s="16"/>
      <c r="D129" s="16" t="s">
        <v>677</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276</v>
      </c>
    </row>
    <row r="130" spans="1:150" s="113" customFormat="1" ht="25.5" hidden="1" customHeight="1" x14ac:dyDescent="0.25">
      <c r="A130" s="20" t="s">
        <v>678</v>
      </c>
      <c r="B130" s="21" t="s">
        <v>84</v>
      </c>
      <c r="C130" s="21"/>
      <c r="D130" s="22" t="s">
        <v>679</v>
      </c>
      <c r="E130" s="23"/>
      <c r="F130" s="23"/>
      <c r="G130" s="23"/>
      <c r="H130" s="23"/>
      <c r="I130" s="23"/>
      <c r="J130" s="23"/>
      <c r="K130" s="23"/>
      <c r="L130" s="23"/>
      <c r="M130" s="23"/>
      <c r="N130" s="23"/>
      <c r="O130" s="23"/>
      <c r="P130" s="23"/>
      <c r="Q130" s="23"/>
      <c r="R130" s="23"/>
      <c r="S130" s="24"/>
      <c r="T130" s="25"/>
      <c r="U130" s="38"/>
      <c r="V130" s="38"/>
      <c r="W130" s="28" t="s">
        <v>276</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276</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row>
    <row r="131" spans="1:150" ht="25.5" hidden="1" customHeight="1" x14ac:dyDescent="0.25">
      <c r="A131" s="29" t="s">
        <v>680</v>
      </c>
      <c r="B131" s="29" t="s">
        <v>681</v>
      </c>
      <c r="C131" s="29" t="s">
        <v>682</v>
      </c>
      <c r="D131" s="30" t="s">
        <v>683</v>
      </c>
      <c r="E131" s="31" t="s">
        <v>684</v>
      </c>
      <c r="F131" s="32" t="s">
        <v>122</v>
      </c>
      <c r="G131" s="32" t="s">
        <v>409</v>
      </c>
      <c r="H131" s="32" t="s">
        <v>144</v>
      </c>
      <c r="I131" s="32" t="s">
        <v>116</v>
      </c>
      <c r="J131" s="32"/>
      <c r="K131" s="32"/>
      <c r="L131" s="32"/>
      <c r="M131" s="32"/>
      <c r="N131" s="33">
        <v>2800256.02</v>
      </c>
      <c r="O131" s="33"/>
      <c r="P131" s="33"/>
      <c r="Q131" s="33"/>
      <c r="R131" s="33">
        <v>420038.40000000002</v>
      </c>
      <c r="S131" s="33">
        <v>2380217.62</v>
      </c>
      <c r="T131" s="34">
        <v>42826</v>
      </c>
      <c r="U131" s="35">
        <v>42856</v>
      </c>
      <c r="V131" s="35">
        <v>42916</v>
      </c>
      <c r="W131" s="36">
        <v>43545</v>
      </c>
      <c r="X131" s="114"/>
      <c r="Y131" s="114">
        <f>S131/2</f>
        <v>1190108.81</v>
      </c>
      <c r="Z131" s="114">
        <f>S131/2</f>
        <v>1190108.81</v>
      </c>
      <c r="AA131" s="114"/>
      <c r="AB131" s="114"/>
      <c r="AC131" s="114"/>
      <c r="AD131" s="139"/>
      <c r="AE131" s="115"/>
      <c r="AF131" s="119">
        <v>5</v>
      </c>
      <c r="AG131" s="173" t="s">
        <v>777</v>
      </c>
      <c r="AH131" s="120"/>
      <c r="AI131" s="174"/>
      <c r="AJ131" s="136"/>
      <c r="AK131" s="175"/>
      <c r="AL131" s="120"/>
      <c r="AM131" s="120"/>
      <c r="AN131" s="120"/>
      <c r="AO131" s="120"/>
      <c r="AP131" s="176" t="s">
        <v>206</v>
      </c>
      <c r="AQ131" s="173" t="s">
        <v>778</v>
      </c>
      <c r="AR131" s="177">
        <v>5100</v>
      </c>
      <c r="AS131" s="120"/>
      <c r="AT131" s="178"/>
      <c r="AU131" s="173"/>
      <c r="AV131" s="120"/>
      <c r="AW131" s="120"/>
      <c r="AX131" s="120"/>
      <c r="AY131" s="120"/>
      <c r="AZ131" s="120"/>
      <c r="BA131" s="120"/>
      <c r="BB131" s="120"/>
      <c r="BC131" s="120"/>
      <c r="BD131" s="120"/>
      <c r="BE131" s="120"/>
      <c r="BF131" s="120"/>
      <c r="BG131" s="135"/>
      <c r="BH131" s="57" t="s">
        <v>805</v>
      </c>
      <c r="BI131" s="364" t="s">
        <v>942</v>
      </c>
    </row>
    <row r="132" spans="1:150" ht="24.75" hidden="1" customHeight="1" thickBot="1" x14ac:dyDescent="0.3">
      <c r="A132" s="15" t="s">
        <v>685</v>
      </c>
      <c r="B132" s="16" t="s">
        <v>84</v>
      </c>
      <c r="C132" s="16"/>
      <c r="D132" s="16" t="s">
        <v>686</v>
      </c>
      <c r="E132" s="17"/>
      <c r="F132" s="17"/>
      <c r="G132" s="17"/>
      <c r="H132" s="17"/>
      <c r="I132" s="17"/>
      <c r="J132" s="17"/>
      <c r="K132" s="17"/>
      <c r="L132" s="17"/>
      <c r="M132" s="17"/>
      <c r="N132" s="17"/>
      <c r="O132" s="17"/>
      <c r="P132" s="17"/>
      <c r="Q132" s="17"/>
      <c r="R132" s="17"/>
      <c r="S132" s="17"/>
      <c r="T132" s="46"/>
      <c r="U132" s="47"/>
      <c r="V132" s="47"/>
      <c r="W132" s="48" t="s">
        <v>276</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276</v>
      </c>
    </row>
    <row r="133" spans="1:150" ht="24.75" hidden="1" customHeight="1" thickBot="1" x14ac:dyDescent="0.3">
      <c r="A133" s="15" t="s">
        <v>687</v>
      </c>
      <c r="B133" s="16" t="s">
        <v>84</v>
      </c>
      <c r="C133" s="16"/>
      <c r="D133" s="16" t="s">
        <v>688</v>
      </c>
      <c r="E133" s="17"/>
      <c r="F133" s="17"/>
      <c r="G133" s="17"/>
      <c r="H133" s="17"/>
      <c r="I133" s="17"/>
      <c r="J133" s="17"/>
      <c r="K133" s="17"/>
      <c r="L133" s="17"/>
      <c r="M133" s="17"/>
      <c r="N133" s="17"/>
      <c r="O133" s="17"/>
      <c r="P133" s="17"/>
      <c r="Q133" s="17"/>
      <c r="R133" s="17"/>
      <c r="S133" s="17"/>
      <c r="T133" s="46"/>
      <c r="U133" s="47"/>
      <c r="V133" s="47"/>
      <c r="W133" s="48" t="s">
        <v>276</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276</v>
      </c>
    </row>
    <row r="134" spans="1:150" s="113" customFormat="1" ht="25.5" customHeight="1" x14ac:dyDescent="0.25">
      <c r="A134" s="20" t="s">
        <v>689</v>
      </c>
      <c r="B134" s="21" t="s">
        <v>84</v>
      </c>
      <c r="C134" s="21"/>
      <c r="D134" s="37" t="s">
        <v>690</v>
      </c>
      <c r="E134" s="23"/>
      <c r="F134" s="23"/>
      <c r="G134" s="23"/>
      <c r="H134" s="23"/>
      <c r="I134" s="23"/>
      <c r="J134" s="23"/>
      <c r="K134" s="23"/>
      <c r="L134" s="23"/>
      <c r="M134" s="23"/>
      <c r="N134" s="23"/>
      <c r="O134" s="23"/>
      <c r="P134" s="23"/>
      <c r="Q134" s="23"/>
      <c r="R134" s="23"/>
      <c r="S134" s="24"/>
      <c r="T134" s="25"/>
      <c r="U134" s="38"/>
      <c r="V134" s="38"/>
      <c r="W134" s="28" t="s">
        <v>276</v>
      </c>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276</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row>
    <row r="135" spans="1:150" s="101" customFormat="1" ht="25.5"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150" s="101" customFormat="1" ht="25.5"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150" s="101" customFormat="1" ht="25.5"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t="s">
        <v>1194</v>
      </c>
      <c r="O137" s="42" t="s">
        <v>1195</v>
      </c>
      <c r="P137" s="42"/>
      <c r="Q137" s="42"/>
      <c r="R137" s="42"/>
      <c r="S137" s="42" t="s">
        <v>1196</v>
      </c>
      <c r="T137" s="43">
        <v>43373</v>
      </c>
      <c r="U137" s="44">
        <v>43585</v>
      </c>
      <c r="V137" s="44">
        <v>43676</v>
      </c>
      <c r="W137" s="45">
        <v>44407</v>
      </c>
      <c r="X137" s="91"/>
      <c r="Y137" s="91"/>
      <c r="Z137" s="91"/>
      <c r="AA137" s="91" t="e">
        <f>S137*0.4</f>
        <v>#VALUE!</v>
      </c>
      <c r="AB137" s="91" t="e">
        <f>S137*0.4</f>
        <v>#VALUE!</v>
      </c>
      <c r="AC137" s="91" t="e">
        <f>S137*0.2</f>
        <v>#VALUE!</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150" s="101" customFormat="1" ht="25.5"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39</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150" s="101" customFormat="1" ht="25.5"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t="s">
        <v>1191</v>
      </c>
      <c r="O139" s="42">
        <v>42071.68</v>
      </c>
      <c r="P139" s="42"/>
      <c r="Q139" s="42"/>
      <c r="R139" s="42"/>
      <c r="S139" s="42" t="s">
        <v>1189</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150" s="101" customFormat="1" ht="25.5"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t="s">
        <v>1190</v>
      </c>
      <c r="O140" s="42">
        <v>55823.42</v>
      </c>
      <c r="P140" s="42"/>
      <c r="Q140" s="42"/>
      <c r="R140" s="42"/>
      <c r="S140" s="42" t="s">
        <v>1188</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150" ht="25.5" customHeight="1" x14ac:dyDescent="0.25">
      <c r="A141" s="29" t="s">
        <v>714</v>
      </c>
      <c r="B141" s="29" t="s">
        <v>715</v>
      </c>
      <c r="C141" s="39" t="s">
        <v>1056</v>
      </c>
      <c r="D141" s="30" t="s">
        <v>716</v>
      </c>
      <c r="E141" s="31" t="s">
        <v>267</v>
      </c>
      <c r="F141" s="32" t="s">
        <v>122</v>
      </c>
      <c r="G141" s="32" t="s">
        <v>494</v>
      </c>
      <c r="H141" s="32" t="s">
        <v>695</v>
      </c>
      <c r="I141" s="32" t="s">
        <v>116</v>
      </c>
      <c r="J141" s="32"/>
      <c r="K141" s="32"/>
      <c r="L141" s="32"/>
      <c r="M141" s="32"/>
      <c r="N141" s="42" t="s">
        <v>1192</v>
      </c>
      <c r="O141" s="33" t="s">
        <v>1193</v>
      </c>
      <c r="P141" s="33"/>
      <c r="Q141" s="33"/>
      <c r="R141" s="33"/>
      <c r="S141" s="42" t="s">
        <v>1197</v>
      </c>
      <c r="T141" s="43">
        <v>43373</v>
      </c>
      <c r="U141" s="44">
        <v>43646</v>
      </c>
      <c r="V141" s="44">
        <v>43707</v>
      </c>
      <c r="W141" s="45">
        <v>44377</v>
      </c>
      <c r="X141" s="114"/>
      <c r="Y141" s="115"/>
      <c r="Z141" s="114">
        <v>0</v>
      </c>
      <c r="AA141" s="114">
        <v>25000</v>
      </c>
      <c r="AB141" s="114">
        <v>55000</v>
      </c>
      <c r="AC141" s="114">
        <v>30000</v>
      </c>
      <c r="AD141" s="139"/>
      <c r="AE141" s="115"/>
      <c r="AF141" s="119">
        <v>38</v>
      </c>
      <c r="AG141" s="129" t="s">
        <v>254</v>
      </c>
      <c r="AH141" s="120"/>
      <c r="AI141" s="135"/>
      <c r="AJ141" s="136"/>
      <c r="AK141" s="119"/>
      <c r="AL141" s="120"/>
      <c r="AM141" s="120"/>
      <c r="AN141" s="120"/>
      <c r="AO141" s="120"/>
      <c r="AP141" s="117" t="s">
        <v>179</v>
      </c>
      <c r="AQ141" s="116" t="s">
        <v>779</v>
      </c>
      <c r="AR141" s="116">
        <v>0.22</v>
      </c>
      <c r="AS141" s="117" t="s">
        <v>229</v>
      </c>
      <c r="AT141" s="116" t="s">
        <v>780</v>
      </c>
      <c r="AU141" s="117">
        <v>1</v>
      </c>
      <c r="AV141" s="116" t="s">
        <v>182</v>
      </c>
      <c r="AW141" s="116" t="s">
        <v>781</v>
      </c>
      <c r="AX141" s="116">
        <v>3</v>
      </c>
      <c r="AY141" s="136"/>
      <c r="AZ141" s="136"/>
      <c r="BA141" s="136"/>
      <c r="BB141" s="136"/>
      <c r="BC141" s="136"/>
      <c r="BD141" s="136"/>
      <c r="BE141" s="136"/>
      <c r="BF141" s="136"/>
      <c r="BG141" s="370"/>
      <c r="BH141" s="57" t="s">
        <v>886</v>
      </c>
      <c r="BI141" s="364" t="s">
        <v>1015</v>
      </c>
    </row>
    <row r="142" spans="1:150" s="409" customFormat="1" ht="25.5" customHeight="1" x14ac:dyDescent="0.25">
      <c r="A142" s="372" t="s">
        <v>1176</v>
      </c>
      <c r="B142" s="372" t="s">
        <v>1182</v>
      </c>
      <c r="C142" s="406"/>
      <c r="D142" s="382" t="s">
        <v>1178</v>
      </c>
      <c r="E142" s="383" t="s">
        <v>267</v>
      </c>
      <c r="F142" s="384" t="s">
        <v>122</v>
      </c>
      <c r="G142" s="384" t="s">
        <v>494</v>
      </c>
      <c r="H142" s="384" t="s">
        <v>695</v>
      </c>
      <c r="I142" s="384" t="s">
        <v>116</v>
      </c>
      <c r="J142" s="384"/>
      <c r="K142" s="384"/>
      <c r="L142" s="384"/>
      <c r="M142" s="384"/>
      <c r="N142" s="402">
        <f t="shared" ref="N142:N143" si="1">O142+S142</f>
        <v>145027.18</v>
      </c>
      <c r="O142" s="385">
        <v>21754.080000000002</v>
      </c>
      <c r="P142" s="385"/>
      <c r="Q142" s="385"/>
      <c r="R142" s="385"/>
      <c r="S142" s="402">
        <v>123273.1</v>
      </c>
      <c r="T142" s="407">
        <v>43983</v>
      </c>
      <c r="U142" s="407">
        <v>44136</v>
      </c>
      <c r="V142" s="407">
        <v>44196</v>
      </c>
      <c r="W142" s="344">
        <v>44561</v>
      </c>
      <c r="X142" s="345"/>
      <c r="Y142" s="201"/>
      <c r="Z142" s="345"/>
      <c r="AA142" s="345"/>
      <c r="AB142" s="345"/>
      <c r="AC142" s="345"/>
      <c r="AD142" s="345"/>
      <c r="AE142" s="201"/>
      <c r="AF142" s="391">
        <v>38</v>
      </c>
      <c r="AG142" s="379" t="s">
        <v>254</v>
      </c>
      <c r="AH142" s="403"/>
      <c r="AI142" s="403"/>
      <c r="AJ142" s="205"/>
      <c r="AK142" s="403"/>
      <c r="AL142" s="403"/>
      <c r="AM142" s="403"/>
      <c r="AN142" s="403"/>
      <c r="AO142" s="403"/>
      <c r="AP142" s="329" t="s">
        <v>179</v>
      </c>
      <c r="AQ142" s="330" t="s">
        <v>779</v>
      </c>
      <c r="AR142" s="330">
        <v>4.5999999999999996</v>
      </c>
      <c r="AS142" s="330" t="s">
        <v>180</v>
      </c>
      <c r="AT142" s="330" t="s">
        <v>181</v>
      </c>
      <c r="AU142" s="329">
        <v>1</v>
      </c>
      <c r="AV142" s="330"/>
      <c r="AW142" s="330"/>
      <c r="AX142" s="330"/>
      <c r="AY142" s="381"/>
      <c r="AZ142" s="381"/>
      <c r="BA142" s="381"/>
      <c r="BB142" s="381"/>
      <c r="BC142" s="381"/>
      <c r="BD142" s="381"/>
      <c r="BE142" s="381"/>
      <c r="BF142" s="381"/>
      <c r="BG142" s="381"/>
      <c r="BH142" s="386" t="s">
        <v>1179</v>
      </c>
      <c r="BI142" s="387" t="s">
        <v>1015</v>
      </c>
      <c r="BJ142" s="408"/>
      <c r="BK142" s="408"/>
      <c r="BL142" s="408"/>
      <c r="BM142" s="408"/>
      <c r="BN142" s="408"/>
      <c r="BO142" s="408"/>
      <c r="BP142" s="408"/>
      <c r="BQ142" s="408"/>
      <c r="BR142" s="408"/>
      <c r="BS142" s="408"/>
      <c r="BT142" s="408"/>
      <c r="BU142" s="408"/>
      <c r="BV142" s="408"/>
      <c r="BW142" s="408"/>
      <c r="BX142" s="408"/>
      <c r="BY142" s="408"/>
      <c r="BZ142" s="408"/>
      <c r="CA142" s="408"/>
      <c r="CB142" s="408"/>
      <c r="CC142" s="408"/>
      <c r="CD142" s="408"/>
      <c r="CE142" s="408"/>
      <c r="CF142" s="408"/>
      <c r="CG142" s="408"/>
      <c r="CH142" s="408"/>
      <c r="CI142" s="408"/>
      <c r="CJ142" s="408"/>
      <c r="CK142" s="408"/>
      <c r="CL142" s="408"/>
      <c r="CM142" s="408"/>
      <c r="CN142" s="408"/>
      <c r="CO142" s="408"/>
      <c r="CP142" s="408"/>
      <c r="CQ142" s="408"/>
      <c r="CR142" s="408"/>
      <c r="CS142" s="408"/>
      <c r="CT142" s="408"/>
      <c r="CU142" s="408"/>
      <c r="CV142" s="408"/>
      <c r="CW142" s="408"/>
      <c r="CX142" s="408"/>
      <c r="CY142" s="408"/>
      <c r="CZ142" s="408"/>
      <c r="DA142" s="408"/>
      <c r="DB142" s="408"/>
      <c r="DC142" s="408"/>
      <c r="DD142" s="408"/>
      <c r="DE142" s="408"/>
      <c r="DF142" s="408"/>
      <c r="DG142" s="408"/>
      <c r="DH142" s="408"/>
      <c r="DI142" s="408"/>
      <c r="DJ142" s="408"/>
      <c r="DK142" s="408"/>
      <c r="DL142" s="408"/>
      <c r="DM142" s="408"/>
      <c r="DN142" s="408"/>
      <c r="DO142" s="408"/>
      <c r="DP142" s="408"/>
      <c r="DQ142" s="408"/>
      <c r="DR142" s="408"/>
      <c r="DS142" s="408"/>
      <c r="DT142" s="408"/>
      <c r="DU142" s="408"/>
      <c r="DV142" s="408"/>
      <c r="DW142" s="408"/>
      <c r="DX142" s="408"/>
      <c r="DY142" s="408"/>
      <c r="DZ142" s="408"/>
      <c r="EA142" s="408"/>
      <c r="EB142" s="408"/>
      <c r="EC142" s="408"/>
      <c r="ED142" s="408"/>
      <c r="EE142" s="408"/>
      <c r="EF142" s="408"/>
      <c r="EG142" s="408"/>
      <c r="EH142" s="408"/>
      <c r="EI142" s="408"/>
      <c r="EJ142" s="408"/>
      <c r="EK142" s="408"/>
      <c r="EL142" s="408"/>
      <c r="EM142" s="408"/>
      <c r="EN142" s="408"/>
      <c r="EO142" s="408"/>
      <c r="EP142" s="408"/>
      <c r="EQ142" s="408"/>
      <c r="ER142" s="408"/>
      <c r="ES142" s="408"/>
      <c r="ET142" s="408"/>
    </row>
    <row r="143" spans="1:150" ht="25.5" customHeight="1" x14ac:dyDescent="0.25">
      <c r="A143" s="372" t="s">
        <v>1177</v>
      </c>
      <c r="B143" s="372" t="s">
        <v>1183</v>
      </c>
      <c r="C143" s="39"/>
      <c r="D143" s="382" t="s">
        <v>1180</v>
      </c>
      <c r="E143" s="410" t="s">
        <v>273</v>
      </c>
      <c r="F143" s="410" t="s">
        <v>122</v>
      </c>
      <c r="G143" s="410" t="s">
        <v>362</v>
      </c>
      <c r="H143" s="410" t="s">
        <v>695</v>
      </c>
      <c r="I143" s="410" t="s">
        <v>116</v>
      </c>
      <c r="J143" s="32"/>
      <c r="K143" s="32"/>
      <c r="L143" s="32"/>
      <c r="M143" s="32"/>
      <c r="N143" s="402">
        <f t="shared" si="1"/>
        <v>73533.25</v>
      </c>
      <c r="O143" s="385">
        <v>11029.99</v>
      </c>
      <c r="P143" s="33"/>
      <c r="Q143" s="33"/>
      <c r="R143" s="33"/>
      <c r="S143" s="402">
        <v>62503.26</v>
      </c>
      <c r="T143" s="407">
        <v>43980</v>
      </c>
      <c r="U143" s="407">
        <v>44134</v>
      </c>
      <c r="V143" s="407">
        <v>44196</v>
      </c>
      <c r="W143" s="344">
        <v>44561</v>
      </c>
      <c r="X143" s="345"/>
      <c r="Y143" s="201"/>
      <c r="Z143" s="345"/>
      <c r="AA143" s="345"/>
      <c r="AB143" s="345"/>
      <c r="AC143" s="345"/>
      <c r="AD143" s="345"/>
      <c r="AE143" s="201"/>
      <c r="AF143" s="391">
        <v>38</v>
      </c>
      <c r="AG143" s="379" t="s">
        <v>254</v>
      </c>
      <c r="AH143" s="329" t="s">
        <v>179</v>
      </c>
      <c r="AI143" s="330" t="s">
        <v>779</v>
      </c>
      <c r="AJ143" s="330">
        <v>4.5999999999999996</v>
      </c>
      <c r="AK143" s="330" t="s">
        <v>180</v>
      </c>
      <c r="AL143" s="330" t="s">
        <v>181</v>
      </c>
      <c r="AM143" s="329">
        <v>1</v>
      </c>
      <c r="AN143" s="403"/>
      <c r="AO143" s="403"/>
      <c r="AP143" s="329" t="s">
        <v>179</v>
      </c>
      <c r="AQ143" s="330" t="s">
        <v>779</v>
      </c>
      <c r="AR143" s="330">
        <v>2</v>
      </c>
      <c r="AS143" s="330" t="s">
        <v>180</v>
      </c>
      <c r="AT143" s="330" t="s">
        <v>181</v>
      </c>
      <c r="AU143" s="329">
        <v>1</v>
      </c>
      <c r="AV143" s="116"/>
      <c r="AW143" s="116"/>
      <c r="AX143" s="116"/>
      <c r="AY143" s="136"/>
      <c r="AZ143" s="136"/>
      <c r="BA143" s="136"/>
      <c r="BB143" s="136"/>
      <c r="BC143" s="136"/>
      <c r="BD143" s="136"/>
      <c r="BE143" s="136"/>
      <c r="BF143" s="136"/>
      <c r="BG143" s="136"/>
      <c r="BH143" s="386" t="s">
        <v>1181</v>
      </c>
      <c r="BI143" s="387" t="s">
        <v>1015</v>
      </c>
    </row>
    <row r="144" spans="1:150" ht="3" customHeight="1" x14ac:dyDescent="0.2">
      <c r="A144" s="179" t="s">
        <v>784</v>
      </c>
      <c r="B144" s="404"/>
      <c r="C144" s="404"/>
      <c r="D144" s="405"/>
      <c r="E144" s="181"/>
      <c r="F144" s="181"/>
      <c r="G144" s="181"/>
      <c r="H144" s="181"/>
      <c r="I144" s="181"/>
      <c r="J144" s="181"/>
      <c r="K144" s="181"/>
      <c r="L144" s="181"/>
      <c r="M144" s="181"/>
      <c r="N144" s="182">
        <f t="shared" ref="N144:S144" si="2">SUM(N6:N141)-N138</f>
        <v>73529874.384705901</v>
      </c>
      <c r="O144" s="182">
        <f t="shared" si="2"/>
        <v>6270865.5505882353</v>
      </c>
      <c r="P144" s="182">
        <f t="shared" si="2"/>
        <v>941791.9141176471</v>
      </c>
      <c r="Q144" s="182">
        <f t="shared" si="2"/>
        <v>41280124.349999994</v>
      </c>
      <c r="R144" s="182">
        <f t="shared" si="2"/>
        <v>736929.79</v>
      </c>
      <c r="S144" s="182">
        <f t="shared" si="2"/>
        <v>28946157.310000002</v>
      </c>
      <c r="T144" s="182"/>
      <c r="U144" s="182"/>
      <c r="V144" s="182"/>
      <c r="W144" s="183"/>
      <c r="X144" s="182">
        <f>SUM(Z6:Z7)-X138</f>
        <v>0</v>
      </c>
      <c r="Y144" s="182">
        <f>SUM(AA6:AA7)-Y138</f>
        <v>0</v>
      </c>
      <c r="Z144" s="182">
        <f>SUM(AB6:AB7)-Z138</f>
        <v>0</v>
      </c>
      <c r="AA144" s="182">
        <f>SUM(AC6:AC7)-AA138</f>
        <v>0</v>
      </c>
      <c r="AB144" s="182">
        <f>SUM(AD6:AD141)-AB138</f>
        <v>10000</v>
      </c>
      <c r="AC144" s="182">
        <f>SUM(AE6:AE141)-AC138</f>
        <v>0</v>
      </c>
      <c r="AD144" s="182">
        <f>SUM(AF6:AF141)-AD138</f>
        <v>2548</v>
      </c>
      <c r="AE144" s="182">
        <f>SUM(AG6:AG141)-AE138</f>
        <v>0</v>
      </c>
      <c r="AF144" s="182"/>
      <c r="AG144" s="181"/>
      <c r="AH144" s="181"/>
      <c r="AI144" s="181"/>
      <c r="AJ144" s="181"/>
      <c r="AK144" s="181"/>
      <c r="AL144" s="181"/>
      <c r="AM144" s="181"/>
      <c r="AN144" s="181"/>
      <c r="AO144" s="181"/>
      <c r="AP144" s="184"/>
      <c r="AQ144" s="184"/>
      <c r="AR144" s="184"/>
      <c r="AS144" s="184"/>
      <c r="AT144" s="181"/>
      <c r="AU144" s="184"/>
      <c r="AV144" s="184"/>
      <c r="AW144" s="181"/>
      <c r="AX144" s="184"/>
      <c r="AY144" s="184"/>
      <c r="AZ144" s="181"/>
      <c r="BA144" s="184"/>
    </row>
    <row r="145" spans="1:53" ht="24.75" customHeight="1" x14ac:dyDescent="0.2">
      <c r="A145" s="185"/>
      <c r="B145" s="185"/>
      <c r="C145" s="185"/>
      <c r="D145" s="185"/>
      <c r="E145" s="17"/>
      <c r="F145" s="17"/>
      <c r="G145" s="17"/>
      <c r="H145" s="17"/>
      <c r="I145" s="17"/>
      <c r="J145" s="17"/>
      <c r="K145" s="17"/>
      <c r="L145" s="17"/>
      <c r="M145" s="17"/>
      <c r="N145" s="17"/>
      <c r="O145" s="17"/>
      <c r="P145" s="17"/>
      <c r="Q145" s="17"/>
      <c r="R145" s="17"/>
      <c r="S145" s="17"/>
      <c r="T145" s="17"/>
      <c r="U145" s="17"/>
      <c r="V145" s="17"/>
      <c r="W145" s="186"/>
      <c r="X145" s="17"/>
      <c r="Y145" s="17"/>
      <c r="Z145" s="17"/>
      <c r="AA145" s="17"/>
      <c r="AB145" s="17"/>
      <c r="AC145" s="17"/>
      <c r="AD145" s="17"/>
      <c r="AE145" s="17"/>
      <c r="AF145" s="17"/>
      <c r="AG145" s="17"/>
      <c r="AH145" s="17"/>
      <c r="AI145" s="17"/>
      <c r="AJ145" s="17"/>
      <c r="AK145" s="17"/>
      <c r="AL145" s="17"/>
      <c r="AM145" s="17"/>
      <c r="AN145" s="17"/>
      <c r="AO145" s="17"/>
      <c r="AP145" s="107"/>
      <c r="AQ145" s="107"/>
      <c r="AR145" s="18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17"/>
      <c r="O146" s="17"/>
      <c r="P146" s="17"/>
      <c r="Q146" s="17"/>
      <c r="R146" s="17"/>
      <c r="S146" s="188"/>
      <c r="T146" s="17"/>
      <c r="U146" s="17"/>
      <c r="V146" s="17"/>
      <c r="W146" s="186"/>
      <c r="X146" s="17"/>
      <c r="Y146" s="17"/>
      <c r="Z146" s="189"/>
      <c r="AA146" s="17"/>
      <c r="AB146" s="17"/>
      <c r="AC146" s="17"/>
      <c r="AD146" s="17"/>
      <c r="AE146" s="17"/>
      <c r="AF146" s="17"/>
      <c r="AG146" s="17"/>
      <c r="AH146" s="17"/>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345"/>
      <c r="O147" s="189"/>
      <c r="P147" s="189"/>
      <c r="Q147" s="189"/>
      <c r="R147" s="189"/>
      <c r="S147" s="189"/>
      <c r="T147" s="17"/>
      <c r="U147" s="17"/>
      <c r="V147" s="17"/>
      <c r="W147" s="186"/>
      <c r="X147" s="17"/>
      <c r="Y147" s="17"/>
      <c r="Z147" s="17"/>
      <c r="AA147" s="17"/>
      <c r="AB147" s="17"/>
      <c r="AC147" s="17"/>
      <c r="AD147" s="17"/>
      <c r="AE147" s="17"/>
      <c r="AF147" s="17"/>
      <c r="AG147" s="17"/>
      <c r="AH147" s="17"/>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206"/>
      <c r="O148" s="17"/>
      <c r="P148" s="17"/>
      <c r="Q148" s="17"/>
      <c r="R148" s="17"/>
      <c r="S148" s="189"/>
      <c r="T148" s="17"/>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206"/>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206"/>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206"/>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206"/>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206"/>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86"/>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86"/>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86"/>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86"/>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86"/>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85"/>
      <c r="B199" s="185"/>
      <c r="C199" s="185"/>
      <c r="D199" s="185"/>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85"/>
      <c r="B200" s="185"/>
      <c r="C200" s="185"/>
      <c r="D200" s="185"/>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85"/>
      <c r="B201" s="185"/>
      <c r="C201" s="185"/>
      <c r="D201" s="185"/>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85"/>
      <c r="B202" s="185"/>
      <c r="C202" s="185"/>
      <c r="D202" s="185"/>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85"/>
      <c r="B203" s="185"/>
      <c r="C203" s="185"/>
      <c r="D203" s="185"/>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ht="24.75" customHeight="1" x14ac:dyDescent="0.2">
      <c r="A207" s="191"/>
      <c r="B207" s="191"/>
      <c r="C207" s="191"/>
      <c r="D207" s="190"/>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90"/>
      <c r="AH207" s="190"/>
      <c r="AI207" s="17"/>
      <c r="AJ207" s="17"/>
      <c r="AK207" s="17"/>
      <c r="AL207" s="17"/>
      <c r="AM207" s="17"/>
      <c r="AN207" s="17"/>
      <c r="AO207" s="17"/>
      <c r="AP207" s="107"/>
      <c r="AQ207" s="107"/>
      <c r="AR207" s="107"/>
      <c r="AS207" s="107"/>
      <c r="AT207" s="17"/>
      <c r="AU207" s="107"/>
      <c r="AV207" s="107"/>
      <c r="AW207" s="17"/>
      <c r="AX207" s="107"/>
      <c r="AY207" s="107"/>
      <c r="AZ207" s="17"/>
      <c r="BA207" s="107"/>
    </row>
    <row r="208" spans="1:53" ht="24.75" customHeight="1" x14ac:dyDescent="0.2">
      <c r="A208" s="191"/>
      <c r="B208" s="191"/>
      <c r="C208" s="191"/>
      <c r="D208" s="190"/>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90"/>
      <c r="AH208" s="190"/>
      <c r="AI208" s="17"/>
      <c r="AJ208" s="17"/>
      <c r="AK208" s="17"/>
      <c r="AL208" s="17"/>
      <c r="AM208" s="17"/>
      <c r="AN208" s="17"/>
      <c r="AO208" s="17"/>
      <c r="AP208" s="107"/>
      <c r="AQ208" s="107"/>
      <c r="AR208" s="107"/>
      <c r="AS208" s="107"/>
      <c r="AT208" s="17"/>
      <c r="AU208" s="107"/>
      <c r="AV208" s="107"/>
      <c r="AW208" s="17"/>
      <c r="AX208" s="107"/>
      <c r="AY208" s="107"/>
      <c r="AZ208" s="17"/>
      <c r="BA208" s="107"/>
    </row>
    <row r="209" spans="1:53" ht="24.75" customHeight="1" x14ac:dyDescent="0.2">
      <c r="A209" s="191"/>
      <c r="B209" s="191"/>
      <c r="C209" s="191"/>
      <c r="D209" s="190"/>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90"/>
      <c r="AH209" s="190"/>
      <c r="AI209" s="17"/>
      <c r="AJ209" s="17"/>
      <c r="AK209" s="17"/>
      <c r="AL209" s="17"/>
      <c r="AM209" s="17"/>
      <c r="AN209" s="17"/>
      <c r="AO209" s="17"/>
      <c r="AP209" s="107"/>
      <c r="AQ209" s="107"/>
      <c r="AR209" s="107"/>
      <c r="AS209" s="107"/>
      <c r="AT209" s="17"/>
      <c r="AU209" s="107"/>
      <c r="AV209" s="107"/>
      <c r="AW209" s="17"/>
      <c r="AX209" s="107"/>
      <c r="AY209" s="107"/>
      <c r="AZ209" s="17"/>
      <c r="BA209" s="107"/>
    </row>
    <row r="210" spans="1:53" ht="24.75" customHeight="1" x14ac:dyDescent="0.2">
      <c r="A210" s="191"/>
      <c r="B210" s="191"/>
      <c r="C210" s="191"/>
      <c r="D210" s="190"/>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90"/>
      <c r="AH210" s="190"/>
      <c r="AI210" s="17"/>
      <c r="AJ210" s="17"/>
      <c r="AK210" s="17"/>
      <c r="AL210" s="17"/>
      <c r="AM210" s="17"/>
      <c r="AN210" s="17"/>
      <c r="AO210" s="17"/>
      <c r="AP210" s="107"/>
      <c r="AQ210" s="107"/>
      <c r="AR210" s="107"/>
      <c r="AS210" s="107"/>
      <c r="AT210" s="17"/>
      <c r="AU210" s="107"/>
      <c r="AV210" s="107"/>
      <c r="AW210" s="17"/>
      <c r="AX210" s="107"/>
      <c r="AY210" s="107"/>
      <c r="AZ210" s="17"/>
      <c r="BA210" s="107"/>
    </row>
    <row r="211" spans="1:53" ht="24.75" customHeight="1" x14ac:dyDescent="0.2">
      <c r="A211" s="191"/>
      <c r="B211" s="191"/>
      <c r="C211" s="191"/>
      <c r="D211" s="190"/>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90"/>
      <c r="AH211" s="190"/>
      <c r="AI211" s="17"/>
      <c r="AJ211" s="17"/>
      <c r="AK211" s="17"/>
      <c r="AL211" s="17"/>
      <c r="AM211" s="17"/>
      <c r="AN211" s="17"/>
      <c r="AO211" s="17"/>
      <c r="AP211" s="107"/>
      <c r="AQ211" s="107"/>
      <c r="AR211" s="107"/>
      <c r="AS211" s="107"/>
      <c r="AT211" s="17"/>
      <c r="AU211" s="107"/>
      <c r="AV211" s="107"/>
      <c r="AW211" s="17"/>
      <c r="AX211" s="107"/>
      <c r="AY211" s="107"/>
      <c r="AZ211" s="17"/>
      <c r="BA211" s="107"/>
    </row>
    <row r="212" spans="1:53" x14ac:dyDescent="0.2">
      <c r="AG212" s="192"/>
      <c r="AH212" s="192"/>
    </row>
    <row r="213" spans="1:53" x14ac:dyDescent="0.2">
      <c r="AG213" s="192"/>
      <c r="AH213" s="192"/>
    </row>
    <row r="214" spans="1:53" x14ac:dyDescent="0.2">
      <c r="AG214" s="192"/>
      <c r="AH214" s="192"/>
    </row>
    <row r="215" spans="1:53" x14ac:dyDescent="0.2">
      <c r="AG215" s="192"/>
      <c r="AH215" s="192"/>
    </row>
    <row r="216" spans="1:53" x14ac:dyDescent="0.2">
      <c r="AG216" s="192"/>
      <c r="AH216" s="192"/>
    </row>
    <row r="217" spans="1:53" x14ac:dyDescent="0.2">
      <c r="AG217" s="192"/>
      <c r="AH217" s="192"/>
    </row>
    <row r="218" spans="1:53" x14ac:dyDescent="0.2">
      <c r="AG218" s="192"/>
      <c r="AH218" s="192"/>
    </row>
    <row r="219" spans="1:53" x14ac:dyDescent="0.2">
      <c r="AG219" s="192"/>
      <c r="AH219" s="192"/>
    </row>
    <row r="220" spans="1:53" x14ac:dyDescent="0.2">
      <c r="AG220" s="192"/>
      <c r="AH220" s="192"/>
    </row>
    <row r="221" spans="1:53" x14ac:dyDescent="0.2">
      <c r="AG221" s="192"/>
      <c r="AH221" s="192"/>
    </row>
    <row r="222" spans="1:53" x14ac:dyDescent="0.2">
      <c r="AG222" s="192"/>
      <c r="AH222" s="192"/>
    </row>
    <row r="223" spans="1:53" x14ac:dyDescent="0.2">
      <c r="AG223" s="192"/>
      <c r="AH223" s="192"/>
    </row>
    <row r="224" spans="1:53"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x14ac:dyDescent="0.2">
      <c r="AG377" s="192"/>
      <c r="AH377" s="192"/>
    </row>
    <row r="378" spans="1:60" x14ac:dyDescent="0.2">
      <c r="AG378" s="192"/>
      <c r="AH378" s="192"/>
    </row>
    <row r="379" spans="1:60" x14ac:dyDescent="0.2">
      <c r="AG379" s="192"/>
      <c r="AH379" s="192"/>
    </row>
    <row r="380" spans="1:60" x14ac:dyDescent="0.2">
      <c r="AG380" s="192"/>
      <c r="AH380" s="192"/>
    </row>
    <row r="381" spans="1:60" x14ac:dyDescent="0.2">
      <c r="AG381" s="192"/>
      <c r="AH381" s="192"/>
    </row>
    <row r="382" spans="1:60" s="101" customFormat="1" ht="23.25" customHeight="1" x14ac:dyDescent="0.2">
      <c r="A382" s="193"/>
      <c r="B382" s="193"/>
      <c r="C382" s="193"/>
      <c r="D382" s="194"/>
      <c r="E382" s="195"/>
      <c r="F382" s="195"/>
      <c r="G382" s="195"/>
      <c r="H382" s="195"/>
      <c r="I382" s="195"/>
      <c r="J382" s="195"/>
      <c r="K382" s="195"/>
      <c r="L382" s="195"/>
      <c r="M382" s="195"/>
      <c r="N382" s="196"/>
      <c r="O382" s="196"/>
      <c r="P382" s="196"/>
      <c r="Q382" s="534" t="s">
        <v>785</v>
      </c>
      <c r="R382" s="534"/>
      <c r="S382" s="197" t="e">
        <f>#REF!+#REF!+#REF!+#REF!+#REF!+#REF!+#REF!+#REF!+#REF!+#REF!+#REF!+#REF!+#REF!+#REF!+#REF!+#REF!+#REF!+#REF!+S21+#REF!+#REF!+#REF!+#REF!</f>
        <v>#REF!</v>
      </c>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193"/>
      <c r="B383" s="193"/>
      <c r="C383" s="193"/>
      <c r="D383" s="194"/>
      <c r="E383" s="195"/>
      <c r="F383" s="195"/>
      <c r="G383" s="195"/>
      <c r="H383" s="195"/>
      <c r="I383" s="195"/>
      <c r="J383" s="195"/>
      <c r="K383" s="195"/>
      <c r="L383" s="195"/>
      <c r="M383" s="195"/>
      <c r="N383" s="196"/>
      <c r="P383" s="196"/>
      <c r="R383" s="101" t="s">
        <v>786</v>
      </c>
      <c r="S383" s="197" t="e">
        <f>#REF!+#REF!+#REF!+#REF!+#REF!+#REF!+#REF!+#REF!+#REF!+#REF!+#REF!+#REF!+#REF!+#REF!+#REF!+#REF!+#REF!+#REF!+#REF!+#REF!+#REF!+#REF!+#REF!</f>
        <v>#REF!</v>
      </c>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s="101" customFormat="1" ht="23.25" customHeight="1" x14ac:dyDescent="0.2">
      <c r="A384" s="200" t="s">
        <v>787</v>
      </c>
      <c r="B384" s="200"/>
      <c r="C384" s="200"/>
      <c r="D384" s="194"/>
      <c r="E384" s="195"/>
      <c r="F384" s="195"/>
      <c r="G384" s="195"/>
      <c r="H384" s="195"/>
      <c r="I384" s="195"/>
      <c r="J384" s="195"/>
      <c r="K384" s="195"/>
      <c r="L384" s="195"/>
      <c r="M384" s="195"/>
      <c r="N384" s="196"/>
      <c r="P384" s="196"/>
      <c r="S384" s="197"/>
      <c r="T384" s="195"/>
      <c r="U384" s="195"/>
      <c r="V384" s="195"/>
      <c r="W384" s="195"/>
      <c r="X384" s="195"/>
      <c r="Y384" s="195"/>
      <c r="Z384" s="195"/>
      <c r="AA384" s="195"/>
      <c r="AB384" s="195"/>
      <c r="AC384" s="195"/>
      <c r="AD384" s="195"/>
      <c r="AE384" s="195"/>
      <c r="AF384" s="195"/>
      <c r="AG384" s="198"/>
      <c r="AH384" s="198"/>
      <c r="AI384" s="199"/>
      <c r="AJ384" s="199"/>
      <c r="AK384" s="199"/>
      <c r="AL384" s="199"/>
      <c r="AM384" s="199"/>
      <c r="AN384" s="199"/>
      <c r="AO384" s="199"/>
      <c r="AP384" s="199"/>
      <c r="AQ384" s="199"/>
      <c r="AR384" s="199"/>
      <c r="AS384" s="199"/>
      <c r="AT384" s="199"/>
      <c r="AU384" s="199"/>
      <c r="AV384" s="199"/>
      <c r="AW384" s="199"/>
      <c r="AX384" s="199"/>
      <c r="AY384" s="199"/>
      <c r="AZ384" s="199"/>
      <c r="BA384" s="199"/>
      <c r="BH384" s="146"/>
    </row>
    <row r="385" spans="1:60" s="101" customFormat="1" ht="23.25" customHeight="1" x14ac:dyDescent="0.2">
      <c r="A385" s="200" t="s">
        <v>788</v>
      </c>
      <c r="B385" s="200"/>
      <c r="C385" s="200"/>
      <c r="D385" s="194"/>
      <c r="E385" s="195"/>
      <c r="F385" s="195"/>
      <c r="G385" s="195"/>
      <c r="H385" s="195"/>
      <c r="I385" s="195"/>
      <c r="J385" s="195"/>
      <c r="K385" s="195"/>
      <c r="L385" s="195"/>
      <c r="M385" s="195"/>
      <c r="N385" s="196"/>
      <c r="P385" s="196"/>
      <c r="S385" s="197"/>
      <c r="T385" s="195"/>
      <c r="U385" s="195"/>
      <c r="V385" s="195"/>
      <c r="W385" s="195"/>
      <c r="X385" s="195"/>
      <c r="Y385" s="195"/>
      <c r="Z385" s="195"/>
      <c r="AA385" s="195"/>
      <c r="AB385" s="195"/>
      <c r="AC385" s="195"/>
      <c r="AD385" s="195"/>
      <c r="AE385" s="195"/>
      <c r="AF385" s="195"/>
      <c r="AG385" s="198"/>
      <c r="AH385" s="198"/>
      <c r="AI385" s="199"/>
      <c r="AJ385" s="199"/>
      <c r="AK385" s="199"/>
      <c r="AL385" s="199"/>
      <c r="AM385" s="199"/>
      <c r="AN385" s="199"/>
      <c r="AO385" s="199"/>
      <c r="AP385" s="199"/>
      <c r="AQ385" s="199"/>
      <c r="AR385" s="199"/>
      <c r="AS385" s="199"/>
      <c r="AT385" s="199"/>
      <c r="AU385" s="199"/>
      <c r="AV385" s="199"/>
      <c r="AW385" s="199"/>
      <c r="AX385" s="199"/>
      <c r="AY385" s="199"/>
      <c r="AZ385" s="199"/>
      <c r="BA385" s="199"/>
      <c r="BH385" s="146"/>
    </row>
    <row r="386" spans="1:60" s="101" customFormat="1" ht="23.25" customHeight="1" x14ac:dyDescent="0.2">
      <c r="A386" s="200" t="s">
        <v>789</v>
      </c>
      <c r="B386" s="200"/>
      <c r="C386" s="200"/>
      <c r="D386" s="194"/>
      <c r="E386" s="195"/>
      <c r="F386" s="195"/>
      <c r="G386" s="195"/>
      <c r="H386" s="195"/>
      <c r="I386" s="195"/>
      <c r="J386" s="195"/>
      <c r="K386" s="195"/>
      <c r="L386" s="195"/>
      <c r="M386" s="195"/>
      <c r="N386" s="196"/>
      <c r="P386" s="196"/>
      <c r="S386" s="197"/>
      <c r="T386" s="195"/>
      <c r="U386" s="195"/>
      <c r="V386" s="195"/>
      <c r="W386" s="195"/>
      <c r="X386" s="195"/>
      <c r="Y386" s="195"/>
      <c r="Z386" s="195"/>
      <c r="AA386" s="195"/>
      <c r="AB386" s="195"/>
      <c r="AC386" s="195"/>
      <c r="AD386" s="195"/>
      <c r="AE386" s="195"/>
      <c r="AF386" s="195"/>
      <c r="AG386" s="198"/>
      <c r="AH386" s="198"/>
      <c r="AI386" s="199"/>
      <c r="AJ386" s="199"/>
      <c r="AK386" s="199"/>
      <c r="AL386" s="199"/>
      <c r="AM386" s="199"/>
      <c r="AN386" s="199"/>
      <c r="AO386" s="199"/>
      <c r="AP386" s="199"/>
      <c r="AQ386" s="199"/>
      <c r="AR386" s="199"/>
      <c r="AS386" s="199"/>
      <c r="AT386" s="199"/>
      <c r="AU386" s="199"/>
      <c r="AV386" s="199"/>
      <c r="AW386" s="199"/>
      <c r="AX386" s="199"/>
      <c r="AY386" s="199"/>
      <c r="AZ386" s="199"/>
      <c r="BA386" s="199"/>
      <c r="BH386" s="146"/>
    </row>
    <row r="387" spans="1:60" s="101" customFormat="1" ht="23.25" customHeight="1" x14ac:dyDescent="0.2">
      <c r="A387" s="200" t="s">
        <v>790</v>
      </c>
      <c r="B387" s="200"/>
      <c r="C387" s="200"/>
      <c r="D387" s="194"/>
      <c r="E387" s="195"/>
      <c r="F387" s="195"/>
      <c r="G387" s="195"/>
      <c r="H387" s="195"/>
      <c r="I387" s="195"/>
      <c r="J387" s="195"/>
      <c r="K387" s="195"/>
      <c r="L387" s="195"/>
      <c r="M387" s="195"/>
      <c r="N387" s="196"/>
      <c r="P387" s="196"/>
      <c r="S387" s="197"/>
      <c r="T387" s="195"/>
      <c r="U387" s="195"/>
      <c r="V387" s="195"/>
      <c r="W387" s="195"/>
      <c r="X387" s="195"/>
      <c r="Y387" s="195"/>
      <c r="Z387" s="195"/>
      <c r="AA387" s="195"/>
      <c r="AB387" s="195"/>
      <c r="AC387" s="195"/>
      <c r="AD387" s="195"/>
      <c r="AE387" s="195"/>
      <c r="AF387" s="195"/>
      <c r="AG387" s="198"/>
      <c r="AH387" s="198"/>
      <c r="AI387" s="199"/>
      <c r="AJ387" s="199"/>
      <c r="AK387" s="199"/>
      <c r="AL387" s="199"/>
      <c r="AM387" s="199"/>
      <c r="AN387" s="199"/>
      <c r="AO387" s="199"/>
      <c r="AP387" s="199"/>
      <c r="AQ387" s="199"/>
      <c r="AR387" s="199"/>
      <c r="AS387" s="199"/>
      <c r="AT387" s="199"/>
      <c r="AU387" s="199"/>
      <c r="AV387" s="199"/>
      <c r="AW387" s="199"/>
      <c r="AX387" s="199"/>
      <c r="AY387" s="199"/>
      <c r="AZ387" s="199"/>
      <c r="BA387" s="199"/>
      <c r="BH387" s="146"/>
    </row>
    <row r="388" spans="1:60" s="101" customFormat="1" ht="23.25" customHeight="1" x14ac:dyDescent="0.2">
      <c r="A388" s="200" t="s">
        <v>791</v>
      </c>
      <c r="B388" s="200"/>
      <c r="C388" s="200"/>
      <c r="D388" s="194"/>
      <c r="E388" s="195"/>
      <c r="F388" s="195"/>
      <c r="G388" s="195"/>
      <c r="H388" s="195"/>
      <c r="I388" s="195"/>
      <c r="J388" s="195"/>
      <c r="K388" s="195"/>
      <c r="L388" s="195"/>
      <c r="M388" s="195"/>
      <c r="N388" s="196"/>
      <c r="P388" s="196"/>
      <c r="S388" s="197"/>
      <c r="T388" s="195"/>
      <c r="U388" s="195"/>
      <c r="V388" s="195"/>
      <c r="W388" s="195"/>
      <c r="X388" s="195"/>
      <c r="Y388" s="195"/>
      <c r="Z388" s="195"/>
      <c r="AA388" s="195"/>
      <c r="AB388" s="195"/>
      <c r="AC388" s="195"/>
      <c r="AD388" s="195"/>
      <c r="AE388" s="195"/>
      <c r="AF388" s="195"/>
      <c r="AG388" s="198"/>
      <c r="AH388" s="198"/>
      <c r="AI388" s="199"/>
      <c r="AJ388" s="199"/>
      <c r="AK388" s="199"/>
      <c r="AL388" s="199"/>
      <c r="AM388" s="199"/>
      <c r="AN388" s="199"/>
      <c r="AO388" s="199"/>
      <c r="AP388" s="199"/>
      <c r="AQ388" s="199"/>
      <c r="AR388" s="199"/>
      <c r="AS388" s="199"/>
      <c r="AT388" s="199"/>
      <c r="AU388" s="199"/>
      <c r="AV388" s="199"/>
      <c r="AW388" s="199"/>
      <c r="AX388" s="199"/>
      <c r="AY388" s="199"/>
      <c r="AZ388" s="199"/>
      <c r="BA388" s="199"/>
      <c r="BH388" s="146"/>
    </row>
    <row r="389" spans="1:60" x14ac:dyDescent="0.2">
      <c r="A389" s="535"/>
      <c r="B389" s="535"/>
      <c r="C389" s="535"/>
      <c r="D389" s="535"/>
      <c r="E389" s="400"/>
      <c r="F389" s="400"/>
      <c r="G389" s="400"/>
      <c r="X389" s="201"/>
      <c r="Y389" s="201"/>
      <c r="Z389" s="201"/>
      <c r="AA389" s="202"/>
      <c r="AB389" s="202"/>
      <c r="AC389" s="202"/>
      <c r="AD389" s="201"/>
      <c r="AE389" s="201"/>
      <c r="AF389" s="201"/>
      <c r="AG389" s="203"/>
      <c r="AH389" s="192"/>
    </row>
    <row r="390" spans="1:60" ht="45.75" customHeight="1" x14ac:dyDescent="0.2">
      <c r="A390" s="535"/>
      <c r="B390" s="535"/>
      <c r="C390" s="535"/>
      <c r="D390" s="535"/>
      <c r="E390" s="535"/>
      <c r="F390" s="535"/>
      <c r="G390" s="535"/>
      <c r="N390" s="204"/>
      <c r="O390" s="204"/>
      <c r="P390" s="204"/>
      <c r="Q390" s="204"/>
      <c r="R390" s="204"/>
      <c r="S390" s="204"/>
      <c r="T390" s="147"/>
      <c r="X390" s="201"/>
      <c r="Y390" s="201"/>
      <c r="Z390" s="201"/>
      <c r="AA390" s="202"/>
      <c r="AB390" s="202"/>
      <c r="AC390" s="202"/>
      <c r="AD390" s="201"/>
      <c r="AE390" s="201"/>
      <c r="AF390" s="201"/>
      <c r="AG390" s="205"/>
    </row>
    <row r="391" spans="1:60" x14ac:dyDescent="0.2">
      <c r="X391" s="201"/>
      <c r="Y391" s="201"/>
      <c r="Z391" s="201"/>
      <c r="AA391" s="201"/>
      <c r="AB391" s="201"/>
      <c r="AC391" s="201"/>
      <c r="AD391" s="201"/>
      <c r="AE391" s="201"/>
      <c r="AF391" s="201"/>
      <c r="AG391" s="205"/>
    </row>
    <row r="392" spans="1:60" x14ac:dyDescent="0.2">
      <c r="S392" s="204"/>
      <c r="X392" s="201"/>
      <c r="Y392" s="201"/>
      <c r="Z392" s="201"/>
      <c r="AA392" s="201"/>
      <c r="AB392" s="201"/>
      <c r="AC392" s="201"/>
      <c r="AD392" s="201"/>
      <c r="AE392" s="201"/>
      <c r="AF392" s="201"/>
      <c r="AG392" s="205"/>
    </row>
    <row r="393" spans="1:60" x14ac:dyDescent="0.2">
      <c r="X393" s="201"/>
      <c r="Y393" s="201"/>
      <c r="Z393" s="201"/>
      <c r="AA393" s="201"/>
      <c r="AB393" s="201"/>
      <c r="AC393" s="201"/>
      <c r="AD393" s="201"/>
      <c r="AE393" s="201"/>
      <c r="AF393" s="201"/>
      <c r="AG393" s="205"/>
    </row>
    <row r="394" spans="1:60" x14ac:dyDescent="0.2">
      <c r="X394" s="201"/>
      <c r="Y394" s="201"/>
      <c r="Z394" s="206"/>
      <c r="AA394" s="206"/>
      <c r="AB394" s="206"/>
      <c r="AC394" s="206"/>
      <c r="AD394" s="206"/>
      <c r="AE394" s="201"/>
      <c r="AF394" s="201"/>
      <c r="AG394" s="205"/>
    </row>
    <row r="395" spans="1:60" x14ac:dyDescent="0.2">
      <c r="X395" s="201"/>
      <c r="Y395" s="201"/>
      <c r="Z395" s="201"/>
      <c r="AA395" s="201"/>
      <c r="AB395" s="201"/>
      <c r="AC395" s="201"/>
      <c r="AD395" s="201"/>
      <c r="AE395" s="201"/>
      <c r="AF395" s="201"/>
      <c r="AG395" s="205"/>
    </row>
    <row r="396" spans="1:60" x14ac:dyDescent="0.2">
      <c r="X396" s="201"/>
      <c r="Y396" s="201"/>
      <c r="Z396" s="201"/>
      <c r="AA396" s="201"/>
      <c r="AB396" s="201"/>
      <c r="AC396" s="201"/>
      <c r="AD396" s="201"/>
      <c r="AE396" s="201"/>
      <c r="AF396" s="201"/>
      <c r="AG396" s="205"/>
    </row>
    <row r="397" spans="1:60" x14ac:dyDescent="0.2">
      <c r="A397" s="207"/>
      <c r="B397" s="207"/>
      <c r="C397" s="207"/>
      <c r="X397" s="201"/>
      <c r="Y397" s="201"/>
      <c r="Z397" s="201"/>
      <c r="AA397" s="206"/>
      <c r="AB397" s="206"/>
      <c r="AC397" s="206"/>
      <c r="AD397" s="206"/>
      <c r="AE397" s="206"/>
      <c r="AF397" s="206"/>
      <c r="AG397" s="208"/>
    </row>
    <row r="398" spans="1:60" x14ac:dyDescent="0.2">
      <c r="A398" s="207"/>
      <c r="B398" s="207"/>
      <c r="C398" s="207"/>
      <c r="X398" s="201"/>
      <c r="Y398" s="201"/>
      <c r="Z398" s="201"/>
      <c r="AA398" s="201"/>
      <c r="AB398" s="201"/>
      <c r="AC398" s="201"/>
      <c r="AD398" s="201"/>
      <c r="AE398" s="201"/>
      <c r="AF398" s="201"/>
      <c r="AG398" s="205"/>
    </row>
    <row r="399" spans="1:60" x14ac:dyDescent="0.2">
      <c r="A399" s="209"/>
      <c r="B399" s="209"/>
      <c r="C399" s="209"/>
      <c r="X399" s="201"/>
      <c r="Y399" s="201"/>
      <c r="Z399" s="201"/>
      <c r="AA399" s="201"/>
      <c r="AB399" s="201"/>
      <c r="AC399" s="201"/>
      <c r="AD399" s="201"/>
      <c r="AE399" s="201"/>
      <c r="AF399" s="201"/>
      <c r="AG399" s="205"/>
    </row>
    <row r="400" spans="1:60" x14ac:dyDescent="0.2">
      <c r="A400" s="207"/>
      <c r="B400" s="207"/>
      <c r="C400" s="207"/>
    </row>
    <row r="401" spans="1:3" x14ac:dyDescent="0.2">
      <c r="A401" s="207"/>
      <c r="B401" s="207"/>
      <c r="C401" s="207"/>
    </row>
    <row r="402" spans="1:3" x14ac:dyDescent="0.2">
      <c r="A402" s="207"/>
      <c r="B402" s="207"/>
      <c r="C402" s="207"/>
    </row>
  </sheetData>
  <autoFilter ref="A4:BI144">
    <filterColumn colId="0">
      <filters>
        <filter val="1.2.2.2"/>
        <filter val="1.2.2.2.1"/>
        <filter val="1.2.2.2.2"/>
        <filter val="1.2.2.2.3"/>
        <filter val="1.2.2.2.4"/>
        <filter val="2.1.1.1"/>
        <filter val="2.1.1.1.1"/>
        <filter val="2.1.1.1.2"/>
        <filter val="2.1.1.1.3"/>
        <filter val="2.1.1.1.4"/>
        <filter val="2.1.1.2"/>
        <filter val="2.1.1.2.1"/>
        <filter val="2.1.1.2.2"/>
        <filter val="2.1.1.2.3"/>
        <filter val="2.1.1.2.4"/>
        <filter val="3.1.1.2"/>
        <filter val="3.1.1.2.1"/>
        <filter val="3.2.1.1"/>
        <filter val="3.2.1.1.1"/>
        <filter val="3.2.1.1.2"/>
        <filter val="3.2.1.1.3"/>
        <filter val="3.2.1.1.4"/>
        <filter val="3.2.1.1.5"/>
        <filter val="3.2.1.1.6"/>
        <filter val="3.2.1.1.7"/>
        <filter val="3.2.1.1.8"/>
        <filter val="3.2.1.1.9"/>
        <filter val="Planas IŠ VISO (be rezervinių):"/>
      </filters>
    </filterColumn>
  </autoFilter>
  <mergeCells count="9">
    <mergeCell ref="AF3:AO3"/>
    <mergeCell ref="AP3:BG3"/>
    <mergeCell ref="Q382:R382"/>
    <mergeCell ref="A389:D389"/>
    <mergeCell ref="A390:G390"/>
    <mergeCell ref="A3:M3"/>
    <mergeCell ref="N3:S3"/>
    <mergeCell ref="T3:W3"/>
    <mergeCell ref="X3:AE3"/>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2:CW145"/>
  <sheetViews>
    <sheetView topLeftCell="A4" workbookViewId="0">
      <pane xSplit="4" ySplit="1" topLeftCell="E5" activePane="bottomRight" state="frozen"/>
      <selection activeCell="A4" sqref="A4"/>
      <selection pane="topRight" activeCell="E4" sqref="E4"/>
      <selection pane="bottomLeft" activeCell="A5" sqref="A5"/>
      <selection pane="bottomRight" activeCell="BI84" sqref="BI84"/>
    </sheetView>
  </sheetViews>
  <sheetFormatPr defaultRowHeight="12.75" x14ac:dyDescent="0.2"/>
  <cols>
    <col min="1" max="1" width="8.42578125" style="421" customWidth="1"/>
    <col min="2" max="2" width="17.42578125" style="421" customWidth="1"/>
    <col min="3" max="3" width="21.85546875" style="421" customWidth="1"/>
    <col min="4" max="4" width="47.5703125" style="101" customWidth="1"/>
    <col min="5" max="5" width="7" style="101" customWidth="1"/>
    <col min="6" max="6" width="6.42578125" style="101" customWidth="1"/>
    <col min="7" max="7" width="8.7109375" style="101" customWidth="1"/>
    <col min="8" max="8" width="6.5703125" style="101" customWidth="1"/>
    <col min="9" max="9" width="3.7109375" style="101" customWidth="1"/>
    <col min="10" max="12" width="4.85546875" style="101" customWidth="1"/>
    <col min="13" max="13" width="4.140625" style="101" customWidth="1"/>
    <col min="14" max="14" width="15" style="101" customWidth="1"/>
    <col min="15" max="15" width="13.42578125" style="101" customWidth="1"/>
    <col min="16" max="16" width="14.140625" style="101" customWidth="1"/>
    <col min="17" max="18" width="12.85546875" style="101" customWidth="1"/>
    <col min="19" max="19" width="13.7109375" style="101" customWidth="1"/>
    <col min="20" max="20" width="8" style="101" customWidth="1"/>
    <col min="21" max="21" width="8.7109375" style="101" customWidth="1"/>
    <col min="22" max="22" width="8.28515625" style="101" customWidth="1"/>
    <col min="23" max="23" width="9.5703125" style="101" customWidth="1"/>
    <col min="24" max="31" width="12.28515625" style="99" hidden="1" customWidth="1"/>
    <col min="32" max="32" width="12.28515625" style="101" customWidth="1"/>
    <col min="33" max="33" width="9.140625" style="101" customWidth="1"/>
    <col min="34" max="41" width="9.140625" style="100" hidden="1" customWidth="1"/>
    <col min="42" max="42" width="9.140625" style="101"/>
    <col min="43" max="43" width="16.28515625" style="101" customWidth="1"/>
    <col min="44" max="59" width="9.140625" style="101"/>
    <col min="60" max="60" width="17.7109375" style="146" customWidth="1"/>
    <col min="61" max="61" width="18.85546875" style="101" customWidth="1"/>
    <col min="62" max="16384" width="9.140625" style="101"/>
  </cols>
  <sheetData>
    <row r="2" spans="1:101" ht="13.5" thickBot="1" x14ac:dyDescent="0.25"/>
    <row r="3" spans="1:101" ht="42" customHeight="1" thickBot="1" x14ac:dyDescent="0.25">
      <c r="A3" s="545" t="s">
        <v>100</v>
      </c>
      <c r="B3" s="546"/>
      <c r="C3" s="546"/>
      <c r="D3" s="546"/>
      <c r="E3" s="546"/>
      <c r="F3" s="546"/>
      <c r="G3" s="546"/>
      <c r="H3" s="546"/>
      <c r="I3" s="546"/>
      <c r="J3" s="546"/>
      <c r="K3" s="546"/>
      <c r="L3" s="546"/>
      <c r="M3" s="547"/>
      <c r="N3" s="545" t="s">
        <v>101</v>
      </c>
      <c r="O3" s="546"/>
      <c r="P3" s="546"/>
      <c r="Q3" s="546"/>
      <c r="R3" s="546"/>
      <c r="S3" s="547"/>
      <c r="T3" s="540" t="s">
        <v>102</v>
      </c>
      <c r="U3" s="540"/>
      <c r="V3" s="540"/>
      <c r="W3" s="540"/>
      <c r="X3" s="536" t="s">
        <v>717</v>
      </c>
      <c r="Y3" s="537"/>
      <c r="Z3" s="537"/>
      <c r="AA3" s="537"/>
      <c r="AB3" s="537"/>
      <c r="AC3" s="537"/>
      <c r="AD3" s="537"/>
      <c r="AE3" s="538"/>
      <c r="AF3" s="541" t="s">
        <v>718</v>
      </c>
      <c r="AG3" s="542"/>
      <c r="AH3" s="530"/>
      <c r="AI3" s="530"/>
      <c r="AJ3" s="530"/>
      <c r="AK3" s="530"/>
      <c r="AL3" s="530"/>
      <c r="AM3" s="530"/>
      <c r="AN3" s="530"/>
      <c r="AO3" s="531"/>
      <c r="AP3" s="543" t="s">
        <v>719</v>
      </c>
      <c r="AQ3" s="544"/>
      <c r="AR3" s="544"/>
      <c r="AS3" s="544"/>
      <c r="AT3" s="544"/>
      <c r="AU3" s="544"/>
      <c r="AV3" s="544"/>
      <c r="AW3" s="544"/>
      <c r="AX3" s="544"/>
      <c r="AY3" s="544"/>
      <c r="AZ3" s="544"/>
      <c r="BA3" s="544"/>
      <c r="BB3" s="544"/>
      <c r="BC3" s="544"/>
      <c r="BD3" s="544"/>
      <c r="BE3" s="544"/>
      <c r="BF3" s="544"/>
      <c r="BG3" s="544"/>
    </row>
    <row r="4" spans="1:101" ht="123.75" customHeight="1" thickBot="1" x14ac:dyDescent="0.25">
      <c r="A4" s="422" t="s">
        <v>80</v>
      </c>
      <c r="B4" s="423" t="s">
        <v>17</v>
      </c>
      <c r="C4" s="423" t="s">
        <v>260</v>
      </c>
      <c r="D4" s="423" t="s">
        <v>103</v>
      </c>
      <c r="E4" s="424" t="s">
        <v>104</v>
      </c>
      <c r="F4" s="424" t="s">
        <v>720</v>
      </c>
      <c r="G4" s="424" t="s">
        <v>2</v>
      </c>
      <c r="H4" s="424" t="s">
        <v>721</v>
      </c>
      <c r="I4" s="424" t="s">
        <v>722</v>
      </c>
      <c r="J4" s="424" t="s">
        <v>723</v>
      </c>
      <c r="K4" s="424" t="s">
        <v>36</v>
      </c>
      <c r="L4" s="424" t="s">
        <v>37</v>
      </c>
      <c r="M4" s="424" t="s">
        <v>724</v>
      </c>
      <c r="N4" s="424" t="s">
        <v>105</v>
      </c>
      <c r="O4" s="424" t="s">
        <v>106</v>
      </c>
      <c r="P4" s="424" t="s">
        <v>107</v>
      </c>
      <c r="Q4" s="424" t="s">
        <v>108</v>
      </c>
      <c r="R4" s="424" t="s">
        <v>109</v>
      </c>
      <c r="S4" s="424" t="s">
        <v>82</v>
      </c>
      <c r="T4" s="425" t="s">
        <v>725</v>
      </c>
      <c r="U4" s="425" t="s">
        <v>726</v>
      </c>
      <c r="V4" s="426" t="s">
        <v>727</v>
      </c>
      <c r="W4" s="425" t="s">
        <v>110</v>
      </c>
      <c r="X4" s="104" t="s">
        <v>75</v>
      </c>
      <c r="Y4" s="104" t="s">
        <v>76</v>
      </c>
      <c r="Z4" s="104" t="s">
        <v>77</v>
      </c>
      <c r="AA4" s="104" t="s">
        <v>78</v>
      </c>
      <c r="AB4" s="104" t="s">
        <v>79</v>
      </c>
      <c r="AC4" s="104" t="s">
        <v>728</v>
      </c>
      <c r="AD4" s="104" t="s">
        <v>729</v>
      </c>
      <c r="AE4" s="104" t="s">
        <v>730</v>
      </c>
      <c r="AF4" s="425" t="s">
        <v>226</v>
      </c>
      <c r="AG4" s="425" t="s">
        <v>731</v>
      </c>
      <c r="AH4" s="104" t="s">
        <v>732</v>
      </c>
      <c r="AI4" s="104" t="s">
        <v>733</v>
      </c>
      <c r="AJ4" s="104" t="s">
        <v>70</v>
      </c>
      <c r="AK4" s="104" t="s">
        <v>734</v>
      </c>
      <c r="AL4" s="104" t="s">
        <v>71</v>
      </c>
      <c r="AM4" s="104" t="s">
        <v>735</v>
      </c>
      <c r="AN4" s="104" t="s">
        <v>72</v>
      </c>
      <c r="AO4" s="104" t="s">
        <v>736</v>
      </c>
      <c r="AP4" s="427" t="s">
        <v>737</v>
      </c>
      <c r="AQ4" s="427" t="s">
        <v>167</v>
      </c>
      <c r="AR4" s="427" t="s">
        <v>49</v>
      </c>
      <c r="AS4" s="427" t="s">
        <v>70</v>
      </c>
      <c r="AT4" s="425" t="s">
        <v>168</v>
      </c>
      <c r="AU4" s="427" t="s">
        <v>50</v>
      </c>
      <c r="AV4" s="427" t="s">
        <v>71</v>
      </c>
      <c r="AW4" s="425" t="s">
        <v>169</v>
      </c>
      <c r="AX4" s="427" t="s">
        <v>51</v>
      </c>
      <c r="AY4" s="427" t="s">
        <v>72</v>
      </c>
      <c r="AZ4" s="425" t="s">
        <v>170</v>
      </c>
      <c r="BA4" s="427" t="s">
        <v>52</v>
      </c>
      <c r="BB4" s="427" t="s">
        <v>73</v>
      </c>
      <c r="BC4" s="425" t="s">
        <v>171</v>
      </c>
      <c r="BD4" s="427" t="s">
        <v>53</v>
      </c>
      <c r="BE4" s="427" t="s">
        <v>74</v>
      </c>
      <c r="BF4" s="425" t="s">
        <v>797</v>
      </c>
      <c r="BG4" s="427" t="s">
        <v>54</v>
      </c>
      <c r="BH4" s="257" t="s">
        <v>798</v>
      </c>
      <c r="BI4" s="146" t="s">
        <v>1014</v>
      </c>
    </row>
    <row r="5" spans="1:101" s="99" customFormat="1" ht="24.75" hidden="1"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c r="BB5" s="101"/>
      <c r="BC5" s="101"/>
      <c r="BD5" s="101"/>
      <c r="BE5" s="101"/>
      <c r="BF5" s="101"/>
      <c r="BG5" s="101"/>
      <c r="BH5" s="57"/>
      <c r="BI5" s="13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row>
    <row r="6" spans="1:101" s="99" customFormat="1" ht="24.75" hidden="1"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J6" s="100"/>
      <c r="AK6" s="17"/>
      <c r="AL6" s="17"/>
      <c r="AM6" s="17"/>
      <c r="AN6" s="17"/>
      <c r="AO6" s="17"/>
      <c r="AP6" s="107"/>
      <c r="AQ6" s="107"/>
      <c r="AR6" s="107"/>
      <c r="AS6" s="107"/>
      <c r="AT6" s="17"/>
      <c r="AU6" s="107"/>
      <c r="AV6" s="107"/>
      <c r="AW6" s="17"/>
      <c r="AX6" s="107"/>
      <c r="AY6" s="107"/>
      <c r="AZ6" s="17"/>
      <c r="BA6" s="107"/>
      <c r="BB6" s="101"/>
      <c r="BC6" s="101"/>
      <c r="BD6" s="101"/>
      <c r="BE6" s="101"/>
      <c r="BF6" s="101"/>
      <c r="BG6" s="101"/>
      <c r="BH6" s="57"/>
      <c r="BI6" s="13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row>
    <row r="7" spans="1:101" s="99" customFormat="1" ht="24.75" hidden="1"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J7" s="100"/>
      <c r="AK7" s="17"/>
      <c r="AL7" s="17"/>
      <c r="AM7" s="17"/>
      <c r="AN7" s="17"/>
      <c r="AO7" s="17"/>
      <c r="AP7" s="107"/>
      <c r="AQ7" s="107"/>
      <c r="AR7" s="107"/>
      <c r="AS7" s="107"/>
      <c r="AT7" s="17"/>
      <c r="AU7" s="107"/>
      <c r="AV7" s="107"/>
      <c r="AW7" s="17"/>
      <c r="AX7" s="107"/>
      <c r="AY7" s="107"/>
      <c r="AZ7" s="17"/>
      <c r="BA7" s="107"/>
      <c r="BB7" s="101"/>
      <c r="BC7" s="101"/>
      <c r="BD7" s="101"/>
      <c r="BE7" s="101"/>
      <c r="BF7" s="101"/>
      <c r="BG7" s="101"/>
      <c r="BH7" s="57"/>
      <c r="BI7" s="13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row>
    <row r="8" spans="1:101" s="113" customFormat="1" ht="25.5" hidden="1"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1"/>
      <c r="BH8" s="371"/>
      <c r="BI8" s="13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row>
    <row r="9" spans="1:101" s="99" customFormat="1" ht="25.5" hidden="1" customHeight="1" x14ac:dyDescent="0.25">
      <c r="A9" s="29" t="s">
        <v>111</v>
      </c>
      <c r="B9" s="29" t="s">
        <v>264</v>
      </c>
      <c r="C9" s="29" t="s">
        <v>265</v>
      </c>
      <c r="D9" s="30" t="s">
        <v>266</v>
      </c>
      <c r="E9" s="31" t="s">
        <v>267</v>
      </c>
      <c r="F9" s="32" t="str">
        <f>'Lyginamasis 20200415'!J5&amp;"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35"/>
      <c r="BH9" s="57" t="s">
        <v>858</v>
      </c>
      <c r="BI9" s="364" t="s">
        <v>942</v>
      </c>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row>
    <row r="10" spans="1:101" s="99" customFormat="1" ht="25.5" hidden="1"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35"/>
      <c r="BH10" s="57" t="s">
        <v>857</v>
      </c>
      <c r="BI10" s="364" t="s">
        <v>942</v>
      </c>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row>
    <row r="11" spans="1:101" s="113" customFormat="1" ht="25.5" hidden="1"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1"/>
      <c r="BH11" s="57"/>
      <c r="BI11" s="364"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row>
    <row r="12" spans="1:101" ht="25.5" hidden="1"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101" ht="25.5" hidden="1" customHeight="1" x14ac:dyDescent="0.25">
      <c r="A13" s="39" t="s">
        <v>114</v>
      </c>
      <c r="B13" s="39" t="s">
        <v>284</v>
      </c>
      <c r="C13" s="39" t="s">
        <v>285</v>
      </c>
      <c r="D13" s="40" t="s">
        <v>286</v>
      </c>
      <c r="E13" s="41" t="s">
        <v>281</v>
      </c>
      <c r="F13" s="41" t="str">
        <f>'Lyginamasis 20200415'!J9&amp;"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101" s="113" customFormat="1" ht="25.5" hidden="1"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c r="BH14" s="57"/>
      <c r="BI14" s="364"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row>
    <row r="15" spans="1:101" s="99" customFormat="1" ht="47.25" hidden="1"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35"/>
      <c r="BH15" s="57" t="s">
        <v>879</v>
      </c>
      <c r="BI15" s="364" t="s">
        <v>940</v>
      </c>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row>
    <row r="16" spans="1:101" s="99" customFormat="1" ht="47.25" hidden="1" customHeight="1" x14ac:dyDescent="0.25">
      <c r="A16" s="29" t="s">
        <v>1076</v>
      </c>
      <c r="B16" s="29" t="s">
        <v>1078</v>
      </c>
      <c r="C16" s="29"/>
      <c r="D16" s="30" t="s">
        <v>1080</v>
      </c>
      <c r="E16" s="31" t="s">
        <v>1081</v>
      </c>
      <c r="F16" s="32"/>
      <c r="G16" s="32" t="s">
        <v>1082</v>
      </c>
      <c r="H16" s="32"/>
      <c r="I16" s="32"/>
      <c r="J16" s="32"/>
      <c r="K16" s="32" t="s">
        <v>36</v>
      </c>
      <c r="L16" s="32"/>
      <c r="M16" s="32"/>
      <c r="N16" s="33">
        <v>40000000</v>
      </c>
      <c r="O16" s="33"/>
      <c r="P16" s="33"/>
      <c r="Q16" s="33">
        <v>40000000</v>
      </c>
      <c r="R16" s="33"/>
      <c r="S16" s="33"/>
      <c r="T16" s="35"/>
      <c r="U16" s="35"/>
      <c r="V16" s="35">
        <v>43724</v>
      </c>
      <c r="W16" s="36">
        <v>45291</v>
      </c>
      <c r="X16" s="114"/>
      <c r="Y16" s="114"/>
      <c r="Z16" s="114"/>
      <c r="AA16" s="114"/>
      <c r="AB16" s="114"/>
      <c r="AC16" s="114"/>
      <c r="AD16" s="114"/>
      <c r="AE16" s="115"/>
      <c r="AF16" s="120">
        <v>51</v>
      </c>
      <c r="AG16" s="129" t="s">
        <v>1083</v>
      </c>
      <c r="AH16" s="120"/>
      <c r="AI16" s="120"/>
      <c r="AJ16" s="136"/>
      <c r="AK16" s="120"/>
      <c r="AL16" s="120"/>
      <c r="AM16" s="120"/>
      <c r="AN16" s="120"/>
      <c r="AO16" s="120"/>
      <c r="AP16" s="120"/>
      <c r="AQ16" s="129" t="s">
        <v>1084</v>
      </c>
      <c r="AR16" s="129">
        <v>50</v>
      </c>
      <c r="AS16" s="129"/>
      <c r="AT16" s="129" t="s">
        <v>1085</v>
      </c>
      <c r="AU16" s="120">
        <v>90</v>
      </c>
      <c r="AV16" s="120"/>
      <c r="AW16" s="120"/>
      <c r="AX16" s="120"/>
      <c r="AY16" s="120"/>
      <c r="AZ16" s="120"/>
      <c r="BA16" s="120"/>
      <c r="BB16" s="120"/>
      <c r="BC16" s="120"/>
      <c r="BD16" s="120"/>
      <c r="BE16" s="120"/>
      <c r="BF16" s="120"/>
      <c r="BG16" s="135"/>
      <c r="BH16" s="57" t="s">
        <v>1086</v>
      </c>
      <c r="BI16" s="364"/>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row>
    <row r="17" spans="1:101" s="113" customFormat="1" ht="25.5" hidden="1" customHeight="1" x14ac:dyDescent="0.25">
      <c r="A17" s="20" t="s">
        <v>89</v>
      </c>
      <c r="B17" s="21" t="s">
        <v>84</v>
      </c>
      <c r="C17" s="21"/>
      <c r="D17" s="22" t="s">
        <v>293</v>
      </c>
      <c r="E17" s="23"/>
      <c r="F17" s="23"/>
      <c r="G17" s="23"/>
      <c r="H17" s="23"/>
      <c r="I17" s="23"/>
      <c r="J17" s="23"/>
      <c r="K17" s="23"/>
      <c r="L17" s="23"/>
      <c r="M17" s="23"/>
      <c r="N17" s="23"/>
      <c r="O17" s="23"/>
      <c r="P17" s="23"/>
      <c r="Q17" s="23"/>
      <c r="R17" s="23"/>
      <c r="S17" s="24"/>
      <c r="T17" s="25"/>
      <c r="U17" s="38"/>
      <c r="V17" s="38"/>
      <c r="W17" s="28" t="s">
        <v>276</v>
      </c>
      <c r="X17" s="108"/>
      <c r="Y17" s="108"/>
      <c r="Z17" s="108"/>
      <c r="AA17" s="108"/>
      <c r="AB17" s="108"/>
      <c r="AC17" s="108"/>
      <c r="AD17" s="108"/>
      <c r="AE17" s="109"/>
      <c r="AF17" s="110"/>
      <c r="AG17" s="110"/>
      <c r="AH17" s="110"/>
      <c r="AI17" s="111"/>
      <c r="AJ17" s="109"/>
      <c r="AK17" s="112"/>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1"/>
      <c r="BH17" s="57"/>
      <c r="BI17" s="364" t="s">
        <v>276</v>
      </c>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row>
    <row r="18" spans="1:101" s="99" customFormat="1" ht="25.5" hidden="1" customHeight="1" x14ac:dyDescent="0.25">
      <c r="A18" s="349" t="s">
        <v>294</v>
      </c>
      <c r="B18" s="349" t="s">
        <v>295</v>
      </c>
      <c r="C18" s="349" t="s">
        <v>296</v>
      </c>
      <c r="D18" s="350" t="s">
        <v>297</v>
      </c>
      <c r="E18" s="351" t="s">
        <v>298</v>
      </c>
      <c r="F18" s="352" t="s">
        <v>115</v>
      </c>
      <c r="G18" s="352" t="s">
        <v>299</v>
      </c>
      <c r="H18" s="352" t="s">
        <v>300</v>
      </c>
      <c r="I18" s="352" t="s">
        <v>116</v>
      </c>
      <c r="J18" s="352" t="s">
        <v>113</v>
      </c>
      <c r="K18" s="352"/>
      <c r="L18" s="352"/>
      <c r="M18" s="352"/>
      <c r="N18" s="353">
        <v>364031.13</v>
      </c>
      <c r="O18" s="353">
        <v>27302.34</v>
      </c>
      <c r="P18" s="353">
        <v>27302.33</v>
      </c>
      <c r="Q18" s="353"/>
      <c r="R18" s="353"/>
      <c r="S18" s="353">
        <v>309426.46000000002</v>
      </c>
      <c r="T18" s="354">
        <v>42491</v>
      </c>
      <c r="U18" s="355">
        <v>42644</v>
      </c>
      <c r="V18" s="355">
        <v>42735</v>
      </c>
      <c r="W18" s="356">
        <v>43524</v>
      </c>
      <c r="X18" s="357"/>
      <c r="Y18" s="357">
        <v>196253.5</v>
      </c>
      <c r="Z18" s="357">
        <v>117752.09999999999</v>
      </c>
      <c r="AA18" s="357">
        <v>78501.400000000009</v>
      </c>
      <c r="AB18" s="357"/>
      <c r="AC18" s="357"/>
      <c r="AD18" s="357"/>
      <c r="AE18" s="358"/>
      <c r="AF18" s="359">
        <v>30</v>
      </c>
      <c r="AG18" s="360" t="s">
        <v>251</v>
      </c>
      <c r="AH18" s="359"/>
      <c r="AI18" s="361"/>
      <c r="AJ18" s="362"/>
      <c r="AK18" s="363"/>
      <c r="AL18" s="359"/>
      <c r="AM18" s="359"/>
      <c r="AN18" s="359"/>
      <c r="AO18" s="359"/>
      <c r="AP18" s="359" t="s">
        <v>172</v>
      </c>
      <c r="AQ18" s="360" t="s">
        <v>740</v>
      </c>
      <c r="AR18" s="360">
        <v>8001</v>
      </c>
      <c r="AS18" s="360"/>
      <c r="AT18" s="360"/>
      <c r="AU18" s="359"/>
      <c r="AV18" s="359"/>
      <c r="AW18" s="359"/>
      <c r="AX18" s="359"/>
      <c r="AY18" s="359"/>
      <c r="AZ18" s="359"/>
      <c r="BA18" s="359"/>
      <c r="BB18" s="359"/>
      <c r="BC18" s="359"/>
      <c r="BD18" s="359"/>
      <c r="BE18" s="359"/>
      <c r="BF18" s="359"/>
      <c r="BG18" s="361"/>
      <c r="BH18" s="57" t="s">
        <v>829</v>
      </c>
      <c r="BI18" s="364" t="s">
        <v>940</v>
      </c>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row>
    <row r="19" spans="1:101" s="99" customFormat="1" ht="25.5" hidden="1" customHeight="1" x14ac:dyDescent="0.25">
      <c r="A19" s="29" t="s">
        <v>1077</v>
      </c>
      <c r="B19" s="396" t="s">
        <v>1079</v>
      </c>
      <c r="C19" s="29"/>
      <c r="D19" s="30" t="s">
        <v>1087</v>
      </c>
      <c r="E19" s="31" t="s">
        <v>1088</v>
      </c>
      <c r="F19" s="32"/>
      <c r="G19" s="32" t="s">
        <v>1089</v>
      </c>
      <c r="H19" s="32"/>
      <c r="I19" s="32"/>
      <c r="J19" s="32"/>
      <c r="K19" s="32" t="s">
        <v>36</v>
      </c>
      <c r="L19" s="32"/>
      <c r="M19" s="32"/>
      <c r="N19" s="33">
        <v>500000</v>
      </c>
      <c r="O19" s="33"/>
      <c r="P19" s="33"/>
      <c r="Q19" s="33">
        <v>500000</v>
      </c>
      <c r="R19" s="33"/>
      <c r="S19" s="33"/>
      <c r="T19" s="35"/>
      <c r="U19" s="35"/>
      <c r="V19" s="35">
        <v>43560</v>
      </c>
      <c r="W19" s="36">
        <v>45291</v>
      </c>
      <c r="X19" s="114"/>
      <c r="Y19" s="114"/>
      <c r="Z19" s="114"/>
      <c r="AA19" s="114"/>
      <c r="AB19" s="114"/>
      <c r="AC19" s="114"/>
      <c r="AD19" s="114"/>
      <c r="AE19" s="115"/>
      <c r="AF19" s="120">
        <v>51</v>
      </c>
      <c r="AG19" s="129" t="s">
        <v>1083</v>
      </c>
      <c r="AH19" s="120"/>
      <c r="AI19" s="120"/>
      <c r="AJ19" s="136"/>
      <c r="AK19" s="120"/>
      <c r="AL19" s="120"/>
      <c r="AM19" s="120"/>
      <c r="AN19" s="120"/>
      <c r="AO19" s="120"/>
      <c r="AP19" s="120"/>
      <c r="AQ19" s="129" t="s">
        <v>1084</v>
      </c>
      <c r="AR19" s="129">
        <v>22</v>
      </c>
      <c r="AS19" s="129"/>
      <c r="AT19" s="129" t="s">
        <v>1085</v>
      </c>
      <c r="AU19" s="120">
        <v>33</v>
      </c>
      <c r="AV19" s="120"/>
      <c r="AW19" s="120"/>
      <c r="AX19" s="120"/>
      <c r="AY19" s="120"/>
      <c r="AZ19" s="120"/>
      <c r="BA19" s="120"/>
      <c r="BB19" s="120"/>
      <c r="BC19" s="120"/>
      <c r="BD19" s="120"/>
      <c r="BE19" s="120"/>
      <c r="BF19" s="120"/>
      <c r="BG19" s="135"/>
      <c r="BH19" s="57" t="s">
        <v>1090</v>
      </c>
      <c r="BI19" s="364"/>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row>
    <row r="20" spans="1:101" s="99" customFormat="1" ht="24.75" hidden="1" customHeight="1" thickBot="1" x14ac:dyDescent="0.3">
      <c r="A20" s="15" t="s">
        <v>301</v>
      </c>
      <c r="B20" s="16" t="s">
        <v>84</v>
      </c>
      <c r="C20" s="16"/>
      <c r="D20" s="16" t="s">
        <v>302</v>
      </c>
      <c r="E20" s="17"/>
      <c r="F20" s="17"/>
      <c r="G20" s="17"/>
      <c r="H20" s="17"/>
      <c r="I20" s="17"/>
      <c r="J20" s="17"/>
      <c r="K20" s="17"/>
      <c r="L20" s="17"/>
      <c r="M20" s="17"/>
      <c r="N20" s="17"/>
      <c r="O20" s="17"/>
      <c r="P20" s="17"/>
      <c r="Q20" s="17"/>
      <c r="R20" s="17"/>
      <c r="S20" s="17"/>
      <c r="T20" s="46"/>
      <c r="U20" s="213"/>
      <c r="V20" s="213"/>
      <c r="W20" s="214" t="s">
        <v>276</v>
      </c>
      <c r="X20" s="17"/>
      <c r="Y20" s="17"/>
      <c r="Z20" s="17"/>
      <c r="AA20" s="17"/>
      <c r="AB20" s="17"/>
      <c r="AC20" s="17"/>
      <c r="AD20" s="17"/>
      <c r="AF20" s="17"/>
      <c r="AG20" s="17"/>
      <c r="AH20" s="17"/>
      <c r="AI20" s="17"/>
      <c r="AJ20" s="127"/>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H20" s="57"/>
      <c r="BI20" s="364" t="s">
        <v>276</v>
      </c>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row>
    <row r="21" spans="1:101" s="113" customFormat="1" ht="25.5" hidden="1" customHeight="1" x14ac:dyDescent="0.25">
      <c r="A21" s="20" t="s">
        <v>90</v>
      </c>
      <c r="B21" s="21" t="s">
        <v>84</v>
      </c>
      <c r="C21" s="21"/>
      <c r="D21" s="22" t="s">
        <v>303</v>
      </c>
      <c r="E21" s="23" t="s">
        <v>304</v>
      </c>
      <c r="F21" s="23" t="s">
        <v>123</v>
      </c>
      <c r="G21" s="23" t="s">
        <v>305</v>
      </c>
      <c r="H21" s="23" t="s">
        <v>306</v>
      </c>
      <c r="I21" s="23" t="s">
        <v>116</v>
      </c>
      <c r="J21" s="23"/>
      <c r="K21" s="23"/>
      <c r="L21" s="23"/>
      <c r="M21" s="23"/>
      <c r="N21" s="49"/>
      <c r="O21" s="49"/>
      <c r="P21" s="23"/>
      <c r="Q21" s="23"/>
      <c r="R21" s="23"/>
      <c r="S21" s="50">
        <v>3321362</v>
      </c>
      <c r="T21" s="25">
        <v>42826</v>
      </c>
      <c r="U21" s="38"/>
      <c r="V21" s="38">
        <v>42917</v>
      </c>
      <c r="W21" s="28">
        <v>45291</v>
      </c>
      <c r="X21" s="108"/>
      <c r="Y21" s="108"/>
      <c r="Z21" s="108"/>
      <c r="AA21" s="108"/>
      <c r="AB21" s="108"/>
      <c r="AC21" s="108"/>
      <c r="AD21" s="108"/>
      <c r="AE21" s="109"/>
      <c r="AF21" s="110">
        <v>50</v>
      </c>
      <c r="AG21" s="137" t="s">
        <v>259</v>
      </c>
      <c r="AH21" s="110"/>
      <c r="AI21" s="111"/>
      <c r="AJ21" s="109"/>
      <c r="AK21" s="112"/>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c r="BH21" s="57"/>
      <c r="BI21" s="364" t="s">
        <v>276</v>
      </c>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row>
    <row r="22" spans="1:101" s="99" customFormat="1" ht="24.75" hidden="1" customHeight="1" thickBot="1" x14ac:dyDescent="0.3">
      <c r="A22" s="15" t="s">
        <v>307</v>
      </c>
      <c r="B22" s="16" t="s">
        <v>84</v>
      </c>
      <c r="C22" s="16"/>
      <c r="D22" s="16" t="s">
        <v>308</v>
      </c>
      <c r="E22" s="17"/>
      <c r="F22" s="17"/>
      <c r="G22" s="17"/>
      <c r="H22" s="17"/>
      <c r="I22" s="17"/>
      <c r="J22" s="17"/>
      <c r="K22" s="17"/>
      <c r="L22" s="17"/>
      <c r="M22" s="17"/>
      <c r="N22" s="17"/>
      <c r="O22" s="17"/>
      <c r="P22" s="17"/>
      <c r="Q22" s="17"/>
      <c r="R22" s="17"/>
      <c r="S22" s="17"/>
      <c r="T22" s="46"/>
      <c r="U22" s="47"/>
      <c r="V22" s="47"/>
      <c r="W22" s="48" t="s">
        <v>276</v>
      </c>
      <c r="X22" s="17"/>
      <c r="Y22" s="17"/>
      <c r="Z22" s="17"/>
      <c r="AA22" s="17"/>
      <c r="AB22" s="17"/>
      <c r="AC22" s="17"/>
      <c r="AD22" s="17"/>
      <c r="AF22" s="17"/>
      <c r="AG22" s="17"/>
      <c r="AH22" s="17"/>
      <c r="AI22" s="17"/>
      <c r="AJ22" s="136"/>
      <c r="AK22" s="17"/>
      <c r="AL22" s="17"/>
      <c r="AM22" s="17"/>
      <c r="AN22" s="17"/>
      <c r="AO22" s="17"/>
      <c r="AP22" s="107"/>
      <c r="AQ22" s="107"/>
      <c r="AR22" s="107"/>
      <c r="AS22" s="107"/>
      <c r="AT22" s="17"/>
      <c r="AU22" s="107"/>
      <c r="AV22" s="107"/>
      <c r="AW22" s="17"/>
      <c r="AX22" s="107"/>
      <c r="AY22" s="107"/>
      <c r="AZ22" s="17"/>
      <c r="BA22" s="107"/>
      <c r="BB22" s="107"/>
      <c r="BC22" s="107"/>
      <c r="BD22" s="107"/>
      <c r="BE22" s="107"/>
      <c r="BF22" s="107"/>
      <c r="BG22" s="107"/>
      <c r="BH22" s="57"/>
      <c r="BI22" s="364" t="s">
        <v>276</v>
      </c>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row>
    <row r="23" spans="1:101" s="99" customFormat="1" ht="24.75" hidden="1" customHeight="1" thickBot="1" x14ac:dyDescent="0.3">
      <c r="A23" s="15" t="s">
        <v>309</v>
      </c>
      <c r="B23" s="16" t="s">
        <v>84</v>
      </c>
      <c r="C23" s="16"/>
      <c r="D23" s="16" t="s">
        <v>310</v>
      </c>
      <c r="E23" s="17"/>
      <c r="F23" s="17"/>
      <c r="G23" s="17"/>
      <c r="H23" s="17"/>
      <c r="I23" s="17"/>
      <c r="J23" s="17"/>
      <c r="K23" s="17"/>
      <c r="L23" s="17"/>
      <c r="M23" s="17"/>
      <c r="N23" s="17"/>
      <c r="O23" s="17"/>
      <c r="P23" s="17"/>
      <c r="Q23" s="17"/>
      <c r="R23" s="17"/>
      <c r="S23" s="17"/>
      <c r="T23" s="46"/>
      <c r="U23" s="47"/>
      <c r="V23" s="47"/>
      <c r="W23" s="48" t="s">
        <v>276</v>
      </c>
      <c r="X23" s="17"/>
      <c r="Y23" s="17"/>
      <c r="Z23" s="17"/>
      <c r="AA23" s="17"/>
      <c r="AB23" s="17"/>
      <c r="AC23" s="17"/>
      <c r="AD23" s="17"/>
      <c r="AF23" s="17"/>
      <c r="AG23" s="17"/>
      <c r="AH23" s="17"/>
      <c r="AI23" s="17"/>
      <c r="AJ23" s="136"/>
      <c r="AK23" s="17"/>
      <c r="AL23" s="17"/>
      <c r="AM23" s="17"/>
      <c r="AN23" s="17"/>
      <c r="AO23" s="17"/>
      <c r="AP23" s="107"/>
      <c r="AQ23" s="107"/>
      <c r="AR23" s="107"/>
      <c r="AS23" s="107"/>
      <c r="AT23" s="17"/>
      <c r="AU23" s="107"/>
      <c r="AV23" s="107"/>
      <c r="AW23" s="17"/>
      <c r="AX23" s="107"/>
      <c r="AY23" s="107"/>
      <c r="AZ23" s="17"/>
      <c r="BA23" s="107"/>
      <c r="BB23" s="107"/>
      <c r="BC23" s="107"/>
      <c r="BD23" s="107"/>
      <c r="BE23" s="107"/>
      <c r="BF23" s="107"/>
      <c r="BG23" s="107"/>
      <c r="BH23" s="57"/>
      <c r="BI23" s="364" t="s">
        <v>276</v>
      </c>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row>
    <row r="24" spans="1:101" s="113" customFormat="1" ht="25.5" hidden="1" customHeight="1" x14ac:dyDescent="0.25">
      <c r="A24" s="20" t="s">
        <v>311</v>
      </c>
      <c r="B24" s="21" t="s">
        <v>84</v>
      </c>
      <c r="C24" s="21"/>
      <c r="D24" s="22" t="s">
        <v>312</v>
      </c>
      <c r="E24" s="23"/>
      <c r="F24" s="23"/>
      <c r="G24" s="23"/>
      <c r="H24" s="23"/>
      <c r="I24" s="23"/>
      <c r="J24" s="23"/>
      <c r="K24" s="23"/>
      <c r="L24" s="23"/>
      <c r="M24" s="23"/>
      <c r="N24" s="23"/>
      <c r="O24" s="23"/>
      <c r="P24" s="23"/>
      <c r="Q24" s="23"/>
      <c r="R24" s="23"/>
      <c r="S24" s="24"/>
      <c r="T24" s="25"/>
      <c r="U24" s="38"/>
      <c r="V24" s="38"/>
      <c r="W24" s="28"/>
      <c r="X24" s="108"/>
      <c r="Y24" s="108"/>
      <c r="Z24" s="108"/>
      <c r="AA24" s="108"/>
      <c r="AB24" s="108"/>
      <c r="AC24" s="108"/>
      <c r="AD24" s="138"/>
      <c r="AE24" s="109"/>
      <c r="AF24" s="112"/>
      <c r="AG24" s="110"/>
      <c r="AH24" s="110"/>
      <c r="AI24" s="111"/>
      <c r="AJ24" s="109"/>
      <c r="AK24" s="112"/>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1"/>
      <c r="BH24" s="57"/>
      <c r="BI24" s="364" t="s">
        <v>276</v>
      </c>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row>
    <row r="25" spans="1:101" s="99" customFormat="1" ht="25.5" hidden="1" customHeight="1" x14ac:dyDescent="0.25">
      <c r="A25" s="29" t="s">
        <v>313</v>
      </c>
      <c r="B25" s="29" t="s">
        <v>314</v>
      </c>
      <c r="C25" s="29" t="s">
        <v>315</v>
      </c>
      <c r="D25" s="30" t="s">
        <v>316</v>
      </c>
      <c r="E25" s="31" t="s">
        <v>267</v>
      </c>
      <c r="F25" s="32" t="s">
        <v>131</v>
      </c>
      <c r="G25" s="32" t="s">
        <v>317</v>
      </c>
      <c r="H25" s="32" t="s">
        <v>132</v>
      </c>
      <c r="I25" s="32" t="s">
        <v>116</v>
      </c>
      <c r="J25" s="32"/>
      <c r="K25" s="32"/>
      <c r="L25" s="32"/>
      <c r="M25" s="32"/>
      <c r="N25" s="33">
        <v>799037.74</v>
      </c>
      <c r="O25" s="33">
        <v>119855.67</v>
      </c>
      <c r="P25" s="33"/>
      <c r="Q25" s="33"/>
      <c r="R25" s="33"/>
      <c r="S25" s="33">
        <v>679182.07</v>
      </c>
      <c r="T25" s="34">
        <v>42675</v>
      </c>
      <c r="U25" s="35">
        <v>42826</v>
      </c>
      <c r="V25" s="35">
        <v>42947</v>
      </c>
      <c r="W25" s="36">
        <v>44227</v>
      </c>
      <c r="X25" s="114"/>
      <c r="Y25" s="114">
        <v>150000</v>
      </c>
      <c r="Z25" s="114">
        <v>300000</v>
      </c>
      <c r="AA25" s="114">
        <v>248749</v>
      </c>
      <c r="AB25" s="114"/>
      <c r="AC25" s="114"/>
      <c r="AD25" s="139"/>
      <c r="AE25" s="115"/>
      <c r="AF25" s="119">
        <v>19</v>
      </c>
      <c r="AG25" s="129" t="s">
        <v>743</v>
      </c>
      <c r="AH25" s="120"/>
      <c r="AI25" s="135"/>
      <c r="AJ25" s="136"/>
      <c r="AK25" s="119"/>
      <c r="AL25" s="120"/>
      <c r="AM25" s="120"/>
      <c r="AN25" s="120"/>
      <c r="AO25" s="120"/>
      <c r="AP25" s="140" t="s">
        <v>186</v>
      </c>
      <c r="AQ25" s="140" t="s">
        <v>187</v>
      </c>
      <c r="AR25" s="120">
        <v>5</v>
      </c>
      <c r="AS25" s="120"/>
      <c r="AT25" s="120"/>
      <c r="AU25" s="120"/>
      <c r="AV25" s="120"/>
      <c r="AW25" s="120"/>
      <c r="AX25" s="120"/>
      <c r="AY25" s="120"/>
      <c r="AZ25" s="120"/>
      <c r="BA25" s="120"/>
      <c r="BB25" s="120"/>
      <c r="BC25" s="120"/>
      <c r="BD25" s="120"/>
      <c r="BE25" s="120"/>
      <c r="BF25" s="120"/>
      <c r="BG25" s="135"/>
      <c r="BH25" s="57" t="s">
        <v>824</v>
      </c>
      <c r="BI25" s="364" t="s">
        <v>942</v>
      </c>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row>
    <row r="26" spans="1:101" s="99" customFormat="1" ht="25.5" hidden="1" customHeight="1" x14ac:dyDescent="0.25">
      <c r="A26" s="29" t="s">
        <v>318</v>
      </c>
      <c r="B26" s="29" t="s">
        <v>319</v>
      </c>
      <c r="C26" s="29" t="s">
        <v>320</v>
      </c>
      <c r="D26" s="30" t="s">
        <v>321</v>
      </c>
      <c r="E26" s="31" t="s">
        <v>281</v>
      </c>
      <c r="F26" s="32" t="s">
        <v>131</v>
      </c>
      <c r="G26" s="32" t="s">
        <v>322</v>
      </c>
      <c r="H26" s="32" t="s">
        <v>132</v>
      </c>
      <c r="I26" s="32" t="s">
        <v>116</v>
      </c>
      <c r="J26" s="32" t="s">
        <v>113</v>
      </c>
      <c r="K26" s="32"/>
      <c r="L26" s="32"/>
      <c r="M26" s="32"/>
      <c r="N26" s="33">
        <v>275093.36</v>
      </c>
      <c r="O26" s="33">
        <v>22605.119999999999</v>
      </c>
      <c r="P26" s="33"/>
      <c r="Q26" s="33"/>
      <c r="R26" s="33">
        <v>18658.89</v>
      </c>
      <c r="S26" s="33">
        <v>233829.35</v>
      </c>
      <c r="T26" s="34">
        <v>42675</v>
      </c>
      <c r="U26" s="35">
        <v>42736</v>
      </c>
      <c r="V26" s="35">
        <v>42855</v>
      </c>
      <c r="W26" s="36">
        <v>43496</v>
      </c>
      <c r="X26" s="114"/>
      <c r="Y26" s="114">
        <v>200000</v>
      </c>
      <c r="Z26" s="114">
        <v>68617</v>
      </c>
      <c r="AA26" s="114"/>
      <c r="AB26" s="114"/>
      <c r="AC26" s="114"/>
      <c r="AD26" s="139"/>
      <c r="AE26" s="115"/>
      <c r="AF26" s="119">
        <v>12</v>
      </c>
      <c r="AG26" s="129" t="s">
        <v>242</v>
      </c>
      <c r="AH26" s="120"/>
      <c r="AI26" s="135"/>
      <c r="AJ26" s="136"/>
      <c r="AK26" s="119"/>
      <c r="AL26" s="120"/>
      <c r="AM26" s="120"/>
      <c r="AN26" s="120"/>
      <c r="AO26" s="120"/>
      <c r="AP26" s="120" t="s">
        <v>185</v>
      </c>
      <c r="AQ26" s="129" t="s">
        <v>233</v>
      </c>
      <c r="AR26" s="120">
        <v>0.21</v>
      </c>
      <c r="AS26" s="120" t="s">
        <v>188</v>
      </c>
      <c r="AT26" s="129" t="s">
        <v>234</v>
      </c>
      <c r="AU26" s="120">
        <v>0.51</v>
      </c>
      <c r="AV26" s="120"/>
      <c r="AW26" s="120"/>
      <c r="AX26" s="120"/>
      <c r="AY26" s="120"/>
      <c r="AZ26" s="120"/>
      <c r="BA26" s="120"/>
      <c r="BB26" s="120"/>
      <c r="BC26" s="120"/>
      <c r="BD26" s="120"/>
      <c r="BE26" s="120"/>
      <c r="BF26" s="120"/>
      <c r="BG26" s="135"/>
      <c r="BH26" s="57" t="s">
        <v>826</v>
      </c>
      <c r="BI26" s="364" t="s">
        <v>940</v>
      </c>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row>
    <row r="27" spans="1:101" s="99" customFormat="1" ht="25.5" hidden="1" customHeight="1" x14ac:dyDescent="0.25">
      <c r="A27" s="29" t="s">
        <v>323</v>
      </c>
      <c r="B27" s="29" t="s">
        <v>324</v>
      </c>
      <c r="C27" s="29" t="s">
        <v>325</v>
      </c>
      <c r="D27" s="30" t="s">
        <v>326</v>
      </c>
      <c r="E27" s="31" t="s">
        <v>298</v>
      </c>
      <c r="F27" s="32" t="s">
        <v>131</v>
      </c>
      <c r="G27" s="32" t="s">
        <v>327</v>
      </c>
      <c r="H27" s="32" t="s">
        <v>132</v>
      </c>
      <c r="I27" s="32" t="s">
        <v>116</v>
      </c>
      <c r="J27" s="32" t="s">
        <v>113</v>
      </c>
      <c r="K27" s="32"/>
      <c r="L27" s="32"/>
      <c r="M27" s="32"/>
      <c r="N27" s="33">
        <v>794019</v>
      </c>
      <c r="O27" s="33">
        <v>59552</v>
      </c>
      <c r="P27" s="33"/>
      <c r="Q27" s="33"/>
      <c r="R27" s="33">
        <v>59551</v>
      </c>
      <c r="S27" s="33">
        <v>674916</v>
      </c>
      <c r="T27" s="34">
        <v>42675</v>
      </c>
      <c r="U27" s="35">
        <v>42917</v>
      </c>
      <c r="V27" s="35">
        <v>43008</v>
      </c>
      <c r="W27" s="36">
        <v>44012</v>
      </c>
      <c r="X27" s="114"/>
      <c r="Y27" s="114">
        <v>134983</v>
      </c>
      <c r="Z27" s="114">
        <v>404950</v>
      </c>
      <c r="AA27" s="114">
        <v>134983</v>
      </c>
      <c r="AB27" s="114"/>
      <c r="AC27" s="114"/>
      <c r="AD27" s="139"/>
      <c r="AE27" s="115"/>
      <c r="AF27" s="119">
        <v>12</v>
      </c>
      <c r="AG27" s="129" t="s">
        <v>242</v>
      </c>
      <c r="AH27" s="120"/>
      <c r="AI27" s="135"/>
      <c r="AJ27" s="136"/>
      <c r="AK27" s="119"/>
      <c r="AL27" s="120"/>
      <c r="AM27" s="120"/>
      <c r="AN27" s="120"/>
      <c r="AO27" s="120"/>
      <c r="AP27" s="120" t="s">
        <v>185</v>
      </c>
      <c r="AQ27" s="129" t="s">
        <v>233</v>
      </c>
      <c r="AR27" s="129">
        <v>2.09</v>
      </c>
      <c r="AS27" s="120"/>
      <c r="AT27" s="120"/>
      <c r="AU27" s="120"/>
      <c r="AV27" s="120"/>
      <c r="AW27" s="120"/>
      <c r="AX27" s="120"/>
      <c r="AY27" s="120"/>
      <c r="AZ27" s="120"/>
      <c r="BA27" s="120"/>
      <c r="BB27" s="120"/>
      <c r="BC27" s="120"/>
      <c r="BD27" s="120"/>
      <c r="BE27" s="120"/>
      <c r="BF27" s="120"/>
      <c r="BG27" s="135"/>
      <c r="BH27" s="57" t="s">
        <v>825</v>
      </c>
      <c r="BI27" s="364" t="s">
        <v>942</v>
      </c>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row>
    <row r="28" spans="1:101" s="99" customFormat="1" ht="40.5" hidden="1" customHeight="1" x14ac:dyDescent="0.25">
      <c r="A28" s="29" t="s">
        <v>328</v>
      </c>
      <c r="B28" s="29" t="s">
        <v>329</v>
      </c>
      <c r="C28" s="29" t="s">
        <v>1093</v>
      </c>
      <c r="D28" s="30" t="s">
        <v>330</v>
      </c>
      <c r="E28" s="31" t="s">
        <v>298</v>
      </c>
      <c r="F28" s="32" t="s">
        <v>131</v>
      </c>
      <c r="G28" s="32" t="s">
        <v>327</v>
      </c>
      <c r="H28" s="32" t="s">
        <v>132</v>
      </c>
      <c r="I28" s="32" t="s">
        <v>116</v>
      </c>
      <c r="J28" s="32" t="s">
        <v>113</v>
      </c>
      <c r="K28" s="32"/>
      <c r="L28" s="32"/>
      <c r="M28" s="32"/>
      <c r="N28" s="33">
        <v>194118</v>
      </c>
      <c r="O28" s="33">
        <f>N28-S28</f>
        <v>79418</v>
      </c>
      <c r="P28" s="33"/>
      <c r="Q28" s="33"/>
      <c r="R28" s="33"/>
      <c r="S28" s="33">
        <v>114700</v>
      </c>
      <c r="T28" s="34">
        <v>42675</v>
      </c>
      <c r="U28" s="35">
        <v>43768</v>
      </c>
      <c r="V28" s="35">
        <v>43829</v>
      </c>
      <c r="W28" s="36">
        <v>44377</v>
      </c>
      <c r="X28" s="114"/>
      <c r="Y28" s="114"/>
      <c r="AA28" s="114">
        <v>0</v>
      </c>
      <c r="AB28" s="114">
        <v>60290</v>
      </c>
      <c r="AC28" s="114">
        <v>54410</v>
      </c>
      <c r="AD28" s="139"/>
      <c r="AE28" s="115"/>
      <c r="AF28" s="119">
        <v>19</v>
      </c>
      <c r="AG28" s="129" t="s">
        <v>743</v>
      </c>
      <c r="AH28" s="120"/>
      <c r="AI28" s="135"/>
      <c r="AJ28" s="136"/>
      <c r="AK28" s="119"/>
      <c r="AL28" s="120"/>
      <c r="AM28" s="120"/>
      <c r="AN28" s="120"/>
      <c r="AO28" s="120"/>
      <c r="AP28" s="140" t="s">
        <v>186</v>
      </c>
      <c r="AQ28" s="140" t="s">
        <v>187</v>
      </c>
      <c r="AR28" s="120">
        <v>1</v>
      </c>
      <c r="AS28" s="120"/>
      <c r="AT28" s="120"/>
      <c r="AU28" s="120"/>
      <c r="AV28" s="120"/>
      <c r="AW28" s="120"/>
      <c r="AX28" s="120"/>
      <c r="AY28" s="120"/>
      <c r="AZ28" s="120"/>
      <c r="BA28" s="120"/>
      <c r="BB28" s="120"/>
      <c r="BC28" s="120"/>
      <c r="BD28" s="120"/>
      <c r="BE28" s="120"/>
      <c r="BF28" s="120"/>
      <c r="BG28" s="135"/>
      <c r="BH28" s="41" t="s">
        <v>1013</v>
      </c>
      <c r="BI28" s="364" t="s">
        <v>1015</v>
      </c>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row>
    <row r="29" spans="1:101" s="99" customFormat="1" ht="25.5" hidden="1" customHeight="1" x14ac:dyDescent="0.25">
      <c r="A29" s="29" t="s">
        <v>331</v>
      </c>
      <c r="B29" s="29" t="s">
        <v>332</v>
      </c>
      <c r="C29" s="29" t="s">
        <v>333</v>
      </c>
      <c r="D29" s="30" t="s">
        <v>334</v>
      </c>
      <c r="E29" s="31" t="s">
        <v>273</v>
      </c>
      <c r="F29" s="32" t="s">
        <v>131</v>
      </c>
      <c r="G29" s="32" t="s">
        <v>291</v>
      </c>
      <c r="H29" s="32" t="s">
        <v>132</v>
      </c>
      <c r="I29" s="32" t="s">
        <v>116</v>
      </c>
      <c r="J29" s="32" t="s">
        <v>113</v>
      </c>
      <c r="K29" s="32"/>
      <c r="L29" s="32"/>
      <c r="M29" s="32"/>
      <c r="N29" s="33">
        <v>1183328.81</v>
      </c>
      <c r="O29" s="33">
        <v>177499.33</v>
      </c>
      <c r="P29" s="33"/>
      <c r="Q29" s="33"/>
      <c r="R29" s="51"/>
      <c r="S29" s="33">
        <v>1005829.48</v>
      </c>
      <c r="T29" s="34">
        <v>42675</v>
      </c>
      <c r="U29" s="35">
        <v>42795</v>
      </c>
      <c r="V29" s="35">
        <v>42916</v>
      </c>
      <c r="W29" s="36">
        <v>44196</v>
      </c>
      <c r="X29" s="114"/>
      <c r="Y29" s="114">
        <v>127500</v>
      </c>
      <c r="Z29" s="114">
        <v>545780</v>
      </c>
      <c r="AA29" s="114">
        <v>218280</v>
      </c>
      <c r="AB29" s="114">
        <v>200000</v>
      </c>
      <c r="AC29" s="114"/>
      <c r="AD29" s="139"/>
      <c r="AE29" s="115"/>
      <c r="AF29" s="119">
        <v>12</v>
      </c>
      <c r="AG29" s="129" t="s">
        <v>242</v>
      </c>
      <c r="AH29" s="120"/>
      <c r="AI29" s="135"/>
      <c r="AJ29" s="136"/>
      <c r="AK29" s="119"/>
      <c r="AL29" s="120"/>
      <c r="AM29" s="120"/>
      <c r="AN29" s="120"/>
      <c r="AO29" s="120"/>
      <c r="AP29" s="120" t="s">
        <v>185</v>
      </c>
      <c r="AQ29" s="129" t="s">
        <v>233</v>
      </c>
      <c r="AR29" s="129">
        <v>1.65</v>
      </c>
      <c r="AS29" s="140" t="s">
        <v>186</v>
      </c>
      <c r="AT29" s="140" t="s">
        <v>187</v>
      </c>
      <c r="AU29" s="120">
        <v>2</v>
      </c>
      <c r="AV29" s="120"/>
      <c r="AW29" s="120"/>
      <c r="AX29" s="120"/>
      <c r="AY29" s="120"/>
      <c r="AZ29" s="120"/>
      <c r="BA29" s="120"/>
      <c r="BB29" s="120"/>
      <c r="BC29" s="120"/>
      <c r="BD29" s="120"/>
      <c r="BE29" s="120"/>
      <c r="BF29" s="120"/>
      <c r="BG29" s="135"/>
      <c r="BH29" s="57" t="s">
        <v>823</v>
      </c>
      <c r="BI29" s="364" t="s">
        <v>942</v>
      </c>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row>
    <row r="30" spans="1:101" s="99" customFormat="1" ht="25.5" hidden="1" customHeight="1" x14ac:dyDescent="0.25">
      <c r="A30" s="29" t="s">
        <v>1091</v>
      </c>
      <c r="B30" s="29" t="s">
        <v>1094</v>
      </c>
      <c r="C30" s="396"/>
      <c r="D30" s="30" t="s">
        <v>1096</v>
      </c>
      <c r="E30" s="31" t="s">
        <v>281</v>
      </c>
      <c r="F30" s="32" t="s">
        <v>131</v>
      </c>
      <c r="G30" s="32" t="s">
        <v>322</v>
      </c>
      <c r="H30" s="32" t="s">
        <v>132</v>
      </c>
      <c r="I30" s="32" t="s">
        <v>116</v>
      </c>
      <c r="J30" s="32" t="s">
        <v>113</v>
      </c>
      <c r="K30" s="32"/>
      <c r="L30" s="32"/>
      <c r="M30" s="32"/>
      <c r="N30" s="33">
        <f>SUM(O30:S30)</f>
        <v>164147</v>
      </c>
      <c r="O30" s="33">
        <v>12681.5</v>
      </c>
      <c r="P30" s="33"/>
      <c r="Q30" s="33"/>
      <c r="R30" s="33">
        <v>12681.5</v>
      </c>
      <c r="S30" s="33">
        <v>138784</v>
      </c>
      <c r="T30" s="35">
        <v>43830</v>
      </c>
      <c r="U30" s="35">
        <v>44104</v>
      </c>
      <c r="V30" s="35">
        <v>44196</v>
      </c>
      <c r="W30" s="36">
        <v>44742</v>
      </c>
      <c r="X30" s="114"/>
      <c r="Y30" s="114"/>
      <c r="Z30" s="114"/>
      <c r="AA30" s="114"/>
      <c r="AB30" s="114"/>
      <c r="AC30" s="114"/>
      <c r="AD30" s="139"/>
      <c r="AE30" s="115"/>
      <c r="AF30" s="119">
        <v>12</v>
      </c>
      <c r="AG30" s="129" t="s">
        <v>242</v>
      </c>
      <c r="AH30" s="120"/>
      <c r="AI30" s="135"/>
      <c r="AJ30" s="136"/>
      <c r="AK30" s="119"/>
      <c r="AL30" s="120"/>
      <c r="AM30" s="120"/>
      <c r="AN30" s="120"/>
      <c r="AO30" s="120"/>
      <c r="AP30" s="120" t="s">
        <v>188</v>
      </c>
      <c r="AQ30" s="129" t="s">
        <v>234</v>
      </c>
      <c r="AR30" s="129">
        <v>0.21</v>
      </c>
      <c r="AS30" s="140"/>
      <c r="AT30" s="140"/>
      <c r="AU30" s="120"/>
      <c r="AV30" s="120"/>
      <c r="AW30" s="120"/>
      <c r="AX30" s="120"/>
      <c r="AY30" s="120"/>
      <c r="AZ30" s="120"/>
      <c r="BA30" s="120"/>
      <c r="BB30" s="120"/>
      <c r="BC30" s="120"/>
      <c r="BD30" s="120"/>
      <c r="BE30" s="120"/>
      <c r="BF30" s="120"/>
      <c r="BG30" s="135"/>
      <c r="BH30" s="57" t="s">
        <v>1125</v>
      </c>
      <c r="BI30" s="364"/>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row>
    <row r="31" spans="1:101" s="99" customFormat="1" ht="25.5" hidden="1" customHeight="1" x14ac:dyDescent="0.25">
      <c r="A31" s="29" t="s">
        <v>1092</v>
      </c>
      <c r="B31" s="29" t="s">
        <v>1095</v>
      </c>
      <c r="C31" s="396"/>
      <c r="D31" s="397" t="s">
        <v>1097</v>
      </c>
      <c r="E31" s="398" t="s">
        <v>273</v>
      </c>
      <c r="F31" s="32" t="s">
        <v>131</v>
      </c>
      <c r="G31" s="32" t="s">
        <v>291</v>
      </c>
      <c r="H31" s="32" t="s">
        <v>132</v>
      </c>
      <c r="I31" s="32" t="s">
        <v>116</v>
      </c>
      <c r="J31" s="32" t="s">
        <v>113</v>
      </c>
      <c r="K31" s="32"/>
      <c r="L31" s="32"/>
      <c r="M31" s="32"/>
      <c r="N31" s="33">
        <f>SUM(O31:S31)</f>
        <v>215438.95</v>
      </c>
      <c r="O31" s="33">
        <v>32315.85</v>
      </c>
      <c r="P31" s="33"/>
      <c r="Q31" s="33"/>
      <c r="R31" s="51"/>
      <c r="S31" s="33">
        <v>183123.1</v>
      </c>
      <c r="T31" s="35">
        <v>43830</v>
      </c>
      <c r="U31" s="35">
        <v>44012</v>
      </c>
      <c r="V31" s="35">
        <v>44074</v>
      </c>
      <c r="W31" s="36">
        <v>44620</v>
      </c>
      <c r="X31" s="114"/>
      <c r="Y31" s="114"/>
      <c r="Z31" s="114"/>
      <c r="AA31" s="114"/>
      <c r="AB31" s="114"/>
      <c r="AC31" s="114"/>
      <c r="AD31" s="139"/>
      <c r="AE31" s="115"/>
      <c r="AF31" s="119">
        <v>12</v>
      </c>
      <c r="AG31" s="129" t="s">
        <v>242</v>
      </c>
      <c r="AH31" s="120"/>
      <c r="AI31" s="135"/>
      <c r="AJ31" s="136"/>
      <c r="AK31" s="119"/>
      <c r="AL31" s="120"/>
      <c r="AM31" s="120"/>
      <c r="AN31" s="120"/>
      <c r="AO31" s="120"/>
      <c r="AP31" s="120" t="s">
        <v>185</v>
      </c>
      <c r="AQ31" s="129" t="s">
        <v>233</v>
      </c>
      <c r="AR31" s="129">
        <v>0.2</v>
      </c>
      <c r="AS31" s="140"/>
      <c r="AT31" s="140"/>
      <c r="AU31" s="120"/>
      <c r="AV31" s="120"/>
      <c r="AW31" s="120"/>
      <c r="AX31" s="120"/>
      <c r="AY31" s="120"/>
      <c r="AZ31" s="120"/>
      <c r="BA31" s="120"/>
      <c r="BB31" s="120"/>
      <c r="BC31" s="120"/>
      <c r="BD31" s="120"/>
      <c r="BE31" s="120"/>
      <c r="BF31" s="120"/>
      <c r="BG31" s="135"/>
      <c r="BH31" s="57" t="s">
        <v>1126</v>
      </c>
      <c r="BI31" s="364"/>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row>
    <row r="32" spans="1:101" s="113" customFormat="1" ht="25.5" hidden="1" customHeight="1" x14ac:dyDescent="0.25">
      <c r="A32" s="20" t="s">
        <v>335</v>
      </c>
      <c r="B32" s="21" t="s">
        <v>84</v>
      </c>
      <c r="C32" s="21"/>
      <c r="D32" s="37" t="s">
        <v>336</v>
      </c>
      <c r="E32" s="23"/>
      <c r="F32" s="23"/>
      <c r="G32" s="23"/>
      <c r="H32" s="23"/>
      <c r="I32" s="23"/>
      <c r="J32" s="23"/>
      <c r="K32" s="23"/>
      <c r="L32" s="23"/>
      <c r="M32" s="23"/>
      <c r="N32" s="23"/>
      <c r="O32" s="23"/>
      <c r="P32" s="23"/>
      <c r="Q32" s="23"/>
      <c r="R32" s="23"/>
      <c r="S32" s="24"/>
      <c r="T32" s="25"/>
      <c r="U32" s="38"/>
      <c r="V32" s="38"/>
      <c r="W32" s="28" t="s">
        <v>276</v>
      </c>
      <c r="X32" s="108"/>
      <c r="Y32" s="108"/>
      <c r="Z32" s="108"/>
      <c r="AA32" s="108"/>
      <c r="AB32" s="108"/>
      <c r="AC32" s="108"/>
      <c r="AD32" s="138"/>
      <c r="AE32" s="109"/>
      <c r="AF32" s="112"/>
      <c r="AG32" s="110"/>
      <c r="AH32" s="110"/>
      <c r="AI32" s="111"/>
      <c r="AJ32" s="109"/>
      <c r="AK32" s="112"/>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1"/>
      <c r="BH32" s="57"/>
      <c r="BI32" s="364" t="s">
        <v>276</v>
      </c>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row>
    <row r="33" spans="1:101" s="99" customFormat="1" ht="25.5" hidden="1" customHeight="1" x14ac:dyDescent="0.25">
      <c r="A33" s="29" t="s">
        <v>337</v>
      </c>
      <c r="B33" s="29" t="s">
        <v>338</v>
      </c>
      <c r="C33" s="29" t="s">
        <v>1009</v>
      </c>
      <c r="D33" s="30" t="s">
        <v>339</v>
      </c>
      <c r="E33" s="31" t="s">
        <v>273</v>
      </c>
      <c r="F33" s="32" t="s">
        <v>131</v>
      </c>
      <c r="G33" s="32" t="s">
        <v>291</v>
      </c>
      <c r="H33" s="32" t="s">
        <v>135</v>
      </c>
      <c r="I33" s="32" t="s">
        <v>116</v>
      </c>
      <c r="J33" s="32" t="s">
        <v>113</v>
      </c>
      <c r="K33" s="32"/>
      <c r="L33" s="32"/>
      <c r="M33" s="32"/>
      <c r="N33" s="33">
        <v>1046211.79</v>
      </c>
      <c r="O33" s="33">
        <v>340007.79</v>
      </c>
      <c r="P33" s="33"/>
      <c r="Q33" s="33">
        <v>0</v>
      </c>
      <c r="R33" s="33">
        <v>0</v>
      </c>
      <c r="S33" s="33">
        <v>706204</v>
      </c>
      <c r="T33" s="34">
        <v>43344</v>
      </c>
      <c r="U33" s="35">
        <v>43584</v>
      </c>
      <c r="V33" s="35">
        <v>43738</v>
      </c>
      <c r="W33" s="36">
        <v>44773</v>
      </c>
      <c r="X33" s="114">
        <v>0</v>
      </c>
      <c r="Y33" s="114">
        <v>0</v>
      </c>
      <c r="Z33" s="114">
        <v>0</v>
      </c>
      <c r="AA33" s="91">
        <f>196920+32821</f>
        <v>229741</v>
      </c>
      <c r="AB33" s="91">
        <f>196920+131280</f>
        <v>328200</v>
      </c>
      <c r="AC33" s="91">
        <f>S33-AA33-AB33</f>
        <v>148263</v>
      </c>
      <c r="AD33" s="139">
        <v>0</v>
      </c>
      <c r="AE33" s="115"/>
      <c r="AF33" s="119">
        <v>19</v>
      </c>
      <c r="AG33" s="129" t="s">
        <v>744</v>
      </c>
      <c r="AH33" s="120">
        <v>18</v>
      </c>
      <c r="AI33" s="141" t="s">
        <v>243</v>
      </c>
      <c r="AJ33" s="136"/>
      <c r="AK33" s="119"/>
      <c r="AL33" s="120"/>
      <c r="AM33" s="120"/>
      <c r="AN33" s="120"/>
      <c r="AO33" s="120"/>
      <c r="AP33" s="120" t="s">
        <v>193</v>
      </c>
      <c r="AQ33" s="129" t="s">
        <v>745</v>
      </c>
      <c r="AR33" s="120">
        <v>1</v>
      </c>
      <c r="AS33" s="120" t="s">
        <v>194</v>
      </c>
      <c r="AT33" s="129" t="s">
        <v>195</v>
      </c>
      <c r="AU33" s="117">
        <v>1</v>
      </c>
      <c r="AV33" s="120"/>
      <c r="AW33" s="120"/>
      <c r="AX33" s="120"/>
      <c r="AY33" s="120"/>
      <c r="AZ33" s="120"/>
      <c r="BA33" s="120"/>
      <c r="BB33" s="120"/>
      <c r="BC33" s="120"/>
      <c r="BD33" s="120"/>
      <c r="BE33" s="120"/>
      <c r="BF33" s="120"/>
      <c r="BG33" s="135"/>
      <c r="BH33" s="57" t="s">
        <v>880</v>
      </c>
      <c r="BI33" s="364" t="s">
        <v>948</v>
      </c>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row>
    <row r="34" spans="1:101" s="99" customFormat="1" ht="25.5" hidden="1" customHeight="1" x14ac:dyDescent="0.25">
      <c r="A34" s="29" t="s">
        <v>340</v>
      </c>
      <c r="B34" s="29" t="s">
        <v>341</v>
      </c>
      <c r="C34" s="29" t="s">
        <v>342</v>
      </c>
      <c r="D34" s="30" t="s">
        <v>343</v>
      </c>
      <c r="E34" s="31" t="s">
        <v>273</v>
      </c>
      <c r="F34" s="32" t="s">
        <v>131</v>
      </c>
      <c r="G34" s="32" t="s">
        <v>291</v>
      </c>
      <c r="H34" s="32" t="s">
        <v>134</v>
      </c>
      <c r="I34" s="32" t="s">
        <v>112</v>
      </c>
      <c r="J34" s="32" t="s">
        <v>113</v>
      </c>
      <c r="K34" s="32"/>
      <c r="L34" s="32"/>
      <c r="M34" s="32"/>
      <c r="N34" s="33">
        <v>11900</v>
      </c>
      <c r="O34" s="33">
        <v>1785</v>
      </c>
      <c r="P34" s="33"/>
      <c r="Q34" s="33"/>
      <c r="R34" s="33"/>
      <c r="S34" s="33">
        <v>10115</v>
      </c>
      <c r="T34" s="34">
        <v>42644</v>
      </c>
      <c r="U34" s="35">
        <v>42705</v>
      </c>
      <c r="V34" s="35">
        <v>42735</v>
      </c>
      <c r="W34" s="36">
        <v>42766</v>
      </c>
      <c r="X34" s="114"/>
      <c r="Y34" s="114">
        <v>10115</v>
      </c>
      <c r="Z34" s="114"/>
      <c r="AA34" s="114"/>
      <c r="AB34" s="114"/>
      <c r="AC34" s="114"/>
      <c r="AD34" s="139"/>
      <c r="AE34" s="115"/>
      <c r="AF34" s="119">
        <v>50</v>
      </c>
      <c r="AG34" s="129" t="s">
        <v>259</v>
      </c>
      <c r="AH34" s="120"/>
      <c r="AI34" s="135"/>
      <c r="AJ34" s="136"/>
      <c r="AK34" s="119"/>
      <c r="AL34" s="120"/>
      <c r="AM34" s="120"/>
      <c r="AN34" s="120"/>
      <c r="AO34" s="120"/>
      <c r="AP34" s="120" t="s">
        <v>196</v>
      </c>
      <c r="AQ34" s="129" t="s">
        <v>197</v>
      </c>
      <c r="AR34" s="120">
        <v>1</v>
      </c>
      <c r="AS34" s="120"/>
      <c r="AT34" s="120"/>
      <c r="AU34" s="120"/>
      <c r="AV34" s="120"/>
      <c r="AW34" s="120"/>
      <c r="AX34" s="120"/>
      <c r="AY34" s="120"/>
      <c r="AZ34" s="120"/>
      <c r="BA34" s="120"/>
      <c r="BB34" s="120"/>
      <c r="BC34" s="120"/>
      <c r="BD34" s="120"/>
      <c r="BE34" s="120"/>
      <c r="BF34" s="120"/>
      <c r="BG34" s="135"/>
      <c r="BH34" s="57" t="s">
        <v>881</v>
      </c>
      <c r="BI34" s="364" t="s">
        <v>940</v>
      </c>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row>
    <row r="35" spans="1:101" s="113" customFormat="1" ht="25.5" hidden="1" customHeight="1" x14ac:dyDescent="0.25">
      <c r="A35" s="20" t="s">
        <v>344</v>
      </c>
      <c r="B35" s="21" t="s">
        <v>84</v>
      </c>
      <c r="C35" s="21"/>
      <c r="D35" s="22" t="s">
        <v>345</v>
      </c>
      <c r="E35" s="23"/>
      <c r="F35" s="23"/>
      <c r="G35" s="23"/>
      <c r="H35" s="23"/>
      <c r="I35" s="23"/>
      <c r="J35" s="23"/>
      <c r="K35" s="23"/>
      <c r="L35" s="23"/>
      <c r="M35" s="23"/>
      <c r="N35" s="23"/>
      <c r="O35" s="23"/>
      <c r="P35" s="23"/>
      <c r="Q35" s="23"/>
      <c r="R35" s="23"/>
      <c r="S35" s="52"/>
      <c r="T35" s="25"/>
      <c r="U35" s="38"/>
      <c r="V35" s="38"/>
      <c r="W35" s="28" t="s">
        <v>276</v>
      </c>
      <c r="X35" s="108"/>
      <c r="Y35" s="108"/>
      <c r="Z35" s="108"/>
      <c r="AA35" s="108"/>
      <c r="AB35" s="108"/>
      <c r="AC35" s="108"/>
      <c r="AD35" s="138"/>
      <c r="AE35" s="109"/>
      <c r="AF35" s="112"/>
      <c r="AG35" s="110"/>
      <c r="AH35" s="110"/>
      <c r="AI35" s="111"/>
      <c r="AJ35" s="109"/>
      <c r="AK35" s="112"/>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1"/>
      <c r="BH35" s="57"/>
      <c r="BI35" s="364" t="s">
        <v>276</v>
      </c>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row>
    <row r="36" spans="1:101" s="99" customFormat="1" ht="25.5" hidden="1" customHeight="1" x14ac:dyDescent="0.25">
      <c r="A36" s="29" t="s">
        <v>346</v>
      </c>
      <c r="B36" s="29" t="s">
        <v>347</v>
      </c>
      <c r="C36" s="29" t="s">
        <v>348</v>
      </c>
      <c r="D36" s="30" t="s">
        <v>349</v>
      </c>
      <c r="E36" s="31" t="s">
        <v>267</v>
      </c>
      <c r="F36" s="32" t="s">
        <v>131</v>
      </c>
      <c r="G36" s="32" t="s">
        <v>350</v>
      </c>
      <c r="H36" s="32" t="s">
        <v>191</v>
      </c>
      <c r="I36" s="32" t="s">
        <v>116</v>
      </c>
      <c r="J36" s="32"/>
      <c r="K36" s="32"/>
      <c r="L36" s="32"/>
      <c r="M36" s="32"/>
      <c r="N36" s="33">
        <v>83796.47</v>
      </c>
      <c r="O36" s="33">
        <v>12569.47</v>
      </c>
      <c r="P36" s="33"/>
      <c r="Q36" s="33"/>
      <c r="R36" s="33"/>
      <c r="S36" s="33">
        <v>71227</v>
      </c>
      <c r="T36" s="34">
        <v>42795</v>
      </c>
      <c r="U36" s="35">
        <v>42948</v>
      </c>
      <c r="V36" s="35">
        <v>43069</v>
      </c>
      <c r="W36" s="36">
        <v>43404</v>
      </c>
      <c r="X36" s="114"/>
      <c r="Y36" s="114">
        <v>10000</v>
      </c>
      <c r="Z36" s="114">
        <v>61227</v>
      </c>
      <c r="AA36" s="114"/>
      <c r="AB36" s="114"/>
      <c r="AC36" s="114"/>
      <c r="AD36" s="139"/>
      <c r="AE36" s="115"/>
      <c r="AF36" s="119">
        <v>19</v>
      </c>
      <c r="AG36" s="129" t="s">
        <v>743</v>
      </c>
      <c r="AH36" s="120"/>
      <c r="AI36" s="142"/>
      <c r="AJ36" s="136"/>
      <c r="AK36" s="119"/>
      <c r="AL36" s="120"/>
      <c r="AM36" s="120"/>
      <c r="AN36" s="120"/>
      <c r="AO36" s="120"/>
      <c r="AP36" s="116" t="s">
        <v>190</v>
      </c>
      <c r="AQ36" s="116" t="s">
        <v>746</v>
      </c>
      <c r="AR36" s="143">
        <v>1</v>
      </c>
      <c r="AS36" s="120"/>
      <c r="AT36" s="120"/>
      <c r="AU36" s="120"/>
      <c r="AV36" s="120"/>
      <c r="AW36" s="120"/>
      <c r="AX36" s="120"/>
      <c r="AY36" s="120"/>
      <c r="AZ36" s="120"/>
      <c r="BA36" s="120"/>
      <c r="BB36" s="120"/>
      <c r="BC36" s="120"/>
      <c r="BD36" s="120"/>
      <c r="BE36" s="120"/>
      <c r="BF36" s="120"/>
      <c r="BG36" s="135"/>
      <c r="BH36" s="57" t="s">
        <v>802</v>
      </c>
      <c r="BI36" s="364" t="s">
        <v>940</v>
      </c>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row>
    <row r="37" spans="1:101" s="99" customFormat="1" ht="25.5" hidden="1" customHeight="1" x14ac:dyDescent="0.25">
      <c r="A37" s="29" t="s">
        <v>351</v>
      </c>
      <c r="B37" s="29" t="s">
        <v>352</v>
      </c>
      <c r="C37" s="29" t="s">
        <v>353</v>
      </c>
      <c r="D37" s="30" t="s">
        <v>354</v>
      </c>
      <c r="E37" s="31" t="s">
        <v>281</v>
      </c>
      <c r="F37" s="32" t="s">
        <v>131</v>
      </c>
      <c r="G37" s="32" t="s">
        <v>322</v>
      </c>
      <c r="H37" s="32" t="s">
        <v>191</v>
      </c>
      <c r="I37" s="32" t="s">
        <v>116</v>
      </c>
      <c r="J37" s="32" t="s">
        <v>113</v>
      </c>
      <c r="K37" s="32"/>
      <c r="L37" s="32"/>
      <c r="M37" s="32"/>
      <c r="N37" s="33">
        <v>69389.47</v>
      </c>
      <c r="O37" s="33">
        <v>42007.47</v>
      </c>
      <c r="P37" s="33"/>
      <c r="Q37" s="33"/>
      <c r="R37" s="33"/>
      <c r="S37" s="33">
        <v>27382</v>
      </c>
      <c r="T37" s="34">
        <v>42675</v>
      </c>
      <c r="U37" s="35">
        <v>42886</v>
      </c>
      <c r="V37" s="35">
        <v>42947</v>
      </c>
      <c r="W37" s="36">
        <v>43524</v>
      </c>
      <c r="X37" s="114"/>
      <c r="Y37" s="114">
        <v>27382</v>
      </c>
      <c r="Z37" s="114">
        <v>0</v>
      </c>
      <c r="AA37" s="114"/>
      <c r="AB37" s="114"/>
      <c r="AC37" s="114"/>
      <c r="AD37" s="139"/>
      <c r="AE37" s="115"/>
      <c r="AF37" s="119">
        <v>19</v>
      </c>
      <c r="AG37" s="129" t="s">
        <v>743</v>
      </c>
      <c r="AH37" s="120"/>
      <c r="AI37" s="142"/>
      <c r="AJ37" s="136"/>
      <c r="AK37" s="119"/>
      <c r="AL37" s="120"/>
      <c r="AM37" s="120"/>
      <c r="AN37" s="120"/>
      <c r="AO37" s="120"/>
      <c r="AP37" s="117" t="s">
        <v>189</v>
      </c>
      <c r="AQ37" s="116" t="s">
        <v>232</v>
      </c>
      <c r="AR37" s="117">
        <v>0.51</v>
      </c>
      <c r="AS37" s="120"/>
      <c r="AT37" s="120"/>
      <c r="AU37" s="120"/>
      <c r="AV37" s="120"/>
      <c r="AW37" s="120"/>
      <c r="AX37" s="120"/>
      <c r="AY37" s="120"/>
      <c r="AZ37" s="120"/>
      <c r="BA37" s="120"/>
      <c r="BB37" s="120"/>
      <c r="BC37" s="120"/>
      <c r="BD37" s="120"/>
      <c r="BE37" s="120"/>
      <c r="BF37" s="120"/>
      <c r="BG37" s="135"/>
      <c r="BH37" s="57" t="s">
        <v>801</v>
      </c>
      <c r="BI37" s="364" t="s">
        <v>942</v>
      </c>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row>
    <row r="38" spans="1:101" s="99" customFormat="1" ht="25.5" hidden="1" customHeight="1" x14ac:dyDescent="0.25">
      <c r="A38" s="29" t="s">
        <v>355</v>
      </c>
      <c r="B38" s="29" t="s">
        <v>356</v>
      </c>
      <c r="C38" s="29" t="s">
        <v>882</v>
      </c>
      <c r="D38" s="30" t="s">
        <v>357</v>
      </c>
      <c r="E38" s="31" t="s">
        <v>298</v>
      </c>
      <c r="F38" s="32" t="s">
        <v>131</v>
      </c>
      <c r="G38" s="32" t="s">
        <v>327</v>
      </c>
      <c r="H38" s="32" t="s">
        <v>191</v>
      </c>
      <c r="I38" s="32" t="s">
        <v>116</v>
      </c>
      <c r="J38" s="32" t="s">
        <v>113</v>
      </c>
      <c r="K38" s="32"/>
      <c r="L38" s="32"/>
      <c r="M38" s="32"/>
      <c r="N38" s="33">
        <v>187680.87</v>
      </c>
      <c r="O38" s="33">
        <v>34364.86</v>
      </c>
      <c r="P38" s="33"/>
      <c r="Q38" s="33"/>
      <c r="R38" s="33"/>
      <c r="S38" s="33">
        <v>153316.01</v>
      </c>
      <c r="T38" s="34">
        <v>42979</v>
      </c>
      <c r="U38" s="35">
        <v>43554</v>
      </c>
      <c r="V38" s="35">
        <v>43616</v>
      </c>
      <c r="W38" s="36">
        <v>44196</v>
      </c>
      <c r="X38" s="114"/>
      <c r="Y38" s="114"/>
      <c r="Z38" s="114">
        <v>0</v>
      </c>
      <c r="AA38" s="114">
        <v>40245</v>
      </c>
      <c r="AB38" s="114">
        <v>40245</v>
      </c>
      <c r="AC38" s="114"/>
      <c r="AD38" s="139"/>
      <c r="AE38" s="115"/>
      <c r="AF38" s="119">
        <v>19</v>
      </c>
      <c r="AG38" s="129" t="s">
        <v>743</v>
      </c>
      <c r="AH38" s="120"/>
      <c r="AI38" s="142"/>
      <c r="AJ38" s="136"/>
      <c r="AK38" s="119"/>
      <c r="AL38" s="120"/>
      <c r="AM38" s="120"/>
      <c r="AN38" s="120"/>
      <c r="AO38" s="120"/>
      <c r="AP38" s="117" t="s">
        <v>189</v>
      </c>
      <c r="AQ38" s="116" t="s">
        <v>232</v>
      </c>
      <c r="AR38" s="117">
        <v>0.6</v>
      </c>
      <c r="AS38" s="120"/>
      <c r="AT38" s="120"/>
      <c r="AU38" s="120"/>
      <c r="AV38" s="120"/>
      <c r="AW38" s="120"/>
      <c r="AX38" s="120"/>
      <c r="AY38" s="120"/>
      <c r="AZ38" s="120"/>
      <c r="BA38" s="120"/>
      <c r="BB38" s="120"/>
      <c r="BC38" s="120"/>
      <c r="BD38" s="120"/>
      <c r="BE38" s="120"/>
      <c r="BF38" s="120"/>
      <c r="BG38" s="135"/>
      <c r="BH38" s="57" t="s">
        <v>883</v>
      </c>
      <c r="BI38" s="364" t="s">
        <v>948</v>
      </c>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row>
    <row r="39" spans="1:101" s="99" customFormat="1" ht="25.5" hidden="1" customHeight="1" x14ac:dyDescent="0.25">
      <c r="A39" s="29" t="s">
        <v>358</v>
      </c>
      <c r="B39" s="29" t="s">
        <v>359</v>
      </c>
      <c r="C39" s="29" t="s">
        <v>360</v>
      </c>
      <c r="D39" s="30" t="s">
        <v>361</v>
      </c>
      <c r="E39" s="31" t="s">
        <v>273</v>
      </c>
      <c r="F39" s="32" t="s">
        <v>131</v>
      </c>
      <c r="G39" s="32" t="s">
        <v>362</v>
      </c>
      <c r="H39" s="32" t="s">
        <v>191</v>
      </c>
      <c r="I39" s="32" t="s">
        <v>116</v>
      </c>
      <c r="J39" s="32"/>
      <c r="K39" s="32"/>
      <c r="L39" s="32"/>
      <c r="M39" s="32"/>
      <c r="N39" s="33">
        <v>142676.6</v>
      </c>
      <c r="O39" s="33">
        <v>31407.61</v>
      </c>
      <c r="P39" s="33"/>
      <c r="Q39" s="33"/>
      <c r="R39" s="33"/>
      <c r="S39" s="33">
        <v>111268.99</v>
      </c>
      <c r="T39" s="34">
        <v>42705</v>
      </c>
      <c r="U39" s="35">
        <v>42886</v>
      </c>
      <c r="V39" s="35">
        <v>42978</v>
      </c>
      <c r="W39" s="36">
        <v>43830</v>
      </c>
      <c r="X39" s="114"/>
      <c r="Y39" s="114">
        <v>40223.72</v>
      </c>
      <c r="Z39" s="114">
        <v>51045.279999999999</v>
      </c>
      <c r="AA39" s="114">
        <v>20000</v>
      </c>
      <c r="AB39" s="114"/>
      <c r="AC39" s="114"/>
      <c r="AD39" s="139"/>
      <c r="AE39" s="115"/>
      <c r="AF39" s="119">
        <v>19</v>
      </c>
      <c r="AG39" s="129" t="s">
        <v>743</v>
      </c>
      <c r="AH39" s="120"/>
      <c r="AI39" s="142"/>
      <c r="AJ39" s="136"/>
      <c r="AK39" s="119"/>
      <c r="AL39" s="120"/>
      <c r="AM39" s="120"/>
      <c r="AN39" s="120"/>
      <c r="AO39" s="120"/>
      <c r="AP39" s="117" t="s">
        <v>189</v>
      </c>
      <c r="AQ39" s="116" t="s">
        <v>232</v>
      </c>
      <c r="AR39" s="117">
        <v>1</v>
      </c>
      <c r="AS39" s="120"/>
      <c r="AT39" s="120"/>
      <c r="AU39" s="120"/>
      <c r="AV39" s="120"/>
      <c r="AW39" s="120"/>
      <c r="AX39" s="120"/>
      <c r="AY39" s="120"/>
      <c r="AZ39" s="120"/>
      <c r="BA39" s="120"/>
      <c r="BB39" s="120"/>
      <c r="BC39" s="120"/>
      <c r="BD39" s="120"/>
      <c r="BE39" s="120"/>
      <c r="BF39" s="120"/>
      <c r="BG39" s="135"/>
      <c r="BH39" s="57" t="s">
        <v>800</v>
      </c>
      <c r="BI39" s="364" t="s">
        <v>940</v>
      </c>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row>
    <row r="40" spans="1:101" s="113" customFormat="1" ht="25.5" hidden="1" customHeight="1" x14ac:dyDescent="0.25">
      <c r="A40" s="20" t="s">
        <v>363</v>
      </c>
      <c r="B40" s="21" t="s">
        <v>84</v>
      </c>
      <c r="C40" s="21"/>
      <c r="D40" s="22" t="s">
        <v>364</v>
      </c>
      <c r="E40" s="23"/>
      <c r="F40" s="23"/>
      <c r="G40" s="23"/>
      <c r="H40" s="23"/>
      <c r="I40" s="23"/>
      <c r="J40" s="23"/>
      <c r="K40" s="23"/>
      <c r="L40" s="23"/>
      <c r="M40" s="23"/>
      <c r="N40" s="23"/>
      <c r="O40" s="23"/>
      <c r="P40" s="23"/>
      <c r="Q40" s="23"/>
      <c r="R40" s="23"/>
      <c r="S40" s="24"/>
      <c r="T40" s="25"/>
      <c r="U40" s="38"/>
      <c r="V40" s="38"/>
      <c r="W40" s="28" t="s">
        <v>276</v>
      </c>
      <c r="X40" s="108"/>
      <c r="Y40" s="108"/>
      <c r="Z40" s="108"/>
      <c r="AA40" s="108"/>
      <c r="AB40" s="108"/>
      <c r="AC40" s="108"/>
      <c r="AD40" s="138"/>
      <c r="AE40" s="109"/>
      <c r="AF40" s="112"/>
      <c r="AG40" s="110"/>
      <c r="AH40" s="110"/>
      <c r="AI40" s="111"/>
      <c r="AJ40" s="109"/>
      <c r="AK40" s="112"/>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1"/>
      <c r="BH40" s="57"/>
      <c r="BI40" s="364" t="s">
        <v>276</v>
      </c>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row>
    <row r="41" spans="1:101" s="99" customFormat="1" ht="25.5" hidden="1" customHeight="1" x14ac:dyDescent="0.25">
      <c r="A41" s="29" t="s">
        <v>365</v>
      </c>
      <c r="B41" s="29" t="s">
        <v>366</v>
      </c>
      <c r="C41" s="29" t="s">
        <v>367</v>
      </c>
      <c r="D41" s="30" t="s">
        <v>368</v>
      </c>
      <c r="E41" s="31" t="s">
        <v>273</v>
      </c>
      <c r="F41" s="32" t="s">
        <v>131</v>
      </c>
      <c r="G41" s="32" t="s">
        <v>291</v>
      </c>
      <c r="H41" s="32" t="s">
        <v>133</v>
      </c>
      <c r="I41" s="32" t="s">
        <v>116</v>
      </c>
      <c r="J41" s="32" t="s">
        <v>113</v>
      </c>
      <c r="K41" s="32"/>
      <c r="L41" s="32"/>
      <c r="M41" s="32"/>
      <c r="N41" s="33">
        <v>1681316</v>
      </c>
      <c r="O41" s="33">
        <v>252197</v>
      </c>
      <c r="P41" s="33"/>
      <c r="Q41" s="33">
        <v>0</v>
      </c>
      <c r="R41" s="33">
        <v>0</v>
      </c>
      <c r="S41" s="33">
        <v>1429119</v>
      </c>
      <c r="T41" s="34">
        <v>42887</v>
      </c>
      <c r="U41" s="35">
        <v>42979</v>
      </c>
      <c r="V41" s="35">
        <v>43100</v>
      </c>
      <c r="W41" s="36">
        <v>44348</v>
      </c>
      <c r="X41" s="114">
        <v>0</v>
      </c>
      <c r="Y41" s="114">
        <v>0</v>
      </c>
      <c r="Z41" s="114">
        <f>S41</f>
        <v>1429119</v>
      </c>
      <c r="AA41" s="114">
        <v>0</v>
      </c>
      <c r="AB41" s="114">
        <v>0</v>
      </c>
      <c r="AC41" s="114"/>
      <c r="AD41" s="139"/>
      <c r="AE41" s="115"/>
      <c r="AF41" s="119">
        <v>10</v>
      </c>
      <c r="AG41" s="129" t="s">
        <v>241</v>
      </c>
      <c r="AH41" s="120"/>
      <c r="AI41" s="135"/>
      <c r="AJ41" s="136"/>
      <c r="AK41" s="119"/>
      <c r="AL41" s="120"/>
      <c r="AM41" s="120"/>
      <c r="AN41" s="120"/>
      <c r="AO41" s="120"/>
      <c r="AP41" s="120" t="s">
        <v>747</v>
      </c>
      <c r="AQ41" s="129" t="s">
        <v>192</v>
      </c>
      <c r="AR41" s="129">
        <v>5</v>
      </c>
      <c r="AS41" s="120"/>
      <c r="AT41" s="120"/>
      <c r="AU41" s="120"/>
      <c r="AV41" s="120"/>
      <c r="AW41" s="120"/>
      <c r="AX41" s="120"/>
      <c r="AY41" s="120"/>
      <c r="AZ41" s="120"/>
      <c r="BA41" s="120"/>
      <c r="BB41" s="120"/>
      <c r="BC41" s="120"/>
      <c r="BD41" s="120"/>
      <c r="BE41" s="120"/>
      <c r="BF41" s="120"/>
      <c r="BG41" s="135"/>
      <c r="BH41" s="57" t="s">
        <v>803</v>
      </c>
      <c r="BI41" s="364" t="s">
        <v>942</v>
      </c>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row>
    <row r="42" spans="1:101" s="99" customFormat="1" ht="24.75" hidden="1" customHeight="1" thickBot="1" x14ac:dyDescent="0.3">
      <c r="A42" s="15" t="s">
        <v>369</v>
      </c>
      <c r="B42" s="16" t="s">
        <v>84</v>
      </c>
      <c r="C42" s="16"/>
      <c r="D42" s="16" t="s">
        <v>370</v>
      </c>
      <c r="E42" s="17"/>
      <c r="F42" s="17"/>
      <c r="G42" s="17"/>
      <c r="H42" s="17"/>
      <c r="I42" s="17"/>
      <c r="J42" s="17"/>
      <c r="K42" s="17"/>
      <c r="L42" s="17"/>
      <c r="M42" s="17"/>
      <c r="N42" s="17"/>
      <c r="O42" s="17"/>
      <c r="P42" s="17"/>
      <c r="Q42" s="17"/>
      <c r="R42" s="17"/>
      <c r="S42" s="17"/>
      <c r="T42" s="46"/>
      <c r="U42" s="47"/>
      <c r="V42" s="47"/>
      <c r="W42" s="48" t="s">
        <v>276</v>
      </c>
      <c r="X42" s="17"/>
      <c r="Y42" s="17"/>
      <c r="Z42" s="17"/>
      <c r="AA42" s="17"/>
      <c r="AB42" s="17"/>
      <c r="AC42" s="17"/>
      <c r="AD42" s="17"/>
      <c r="AE42" s="115"/>
      <c r="AF42" s="17"/>
      <c r="AG42" s="17"/>
      <c r="AH42" s="17"/>
      <c r="AI42" s="17"/>
      <c r="AJ42" s="136"/>
      <c r="AK42" s="17"/>
      <c r="AL42" s="17"/>
      <c r="AM42" s="17"/>
      <c r="AN42" s="17"/>
      <c r="AO42" s="17"/>
      <c r="AP42" s="107"/>
      <c r="AQ42" s="107"/>
      <c r="AR42" s="107"/>
      <c r="AS42" s="107"/>
      <c r="AT42" s="17"/>
      <c r="AU42" s="107"/>
      <c r="AV42" s="107"/>
      <c r="AW42" s="17"/>
      <c r="AX42" s="107"/>
      <c r="AY42" s="107"/>
      <c r="AZ42" s="17"/>
      <c r="BA42" s="107"/>
      <c r="BB42" s="107"/>
      <c r="BC42" s="107"/>
      <c r="BD42" s="107"/>
      <c r="BE42" s="107"/>
      <c r="BF42" s="107"/>
      <c r="BG42" s="107"/>
      <c r="BH42" s="57"/>
      <c r="BI42" s="364" t="s">
        <v>276</v>
      </c>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row>
    <row r="43" spans="1:101" s="113" customFormat="1" ht="25.5" hidden="1" customHeight="1" x14ac:dyDescent="0.25">
      <c r="A43" s="20" t="s">
        <v>371</v>
      </c>
      <c r="B43" s="21" t="s">
        <v>84</v>
      </c>
      <c r="C43" s="21"/>
      <c r="D43" s="22" t="s">
        <v>372</v>
      </c>
      <c r="E43" s="23"/>
      <c r="F43" s="23"/>
      <c r="G43" s="23"/>
      <c r="H43" s="23"/>
      <c r="I43" s="23"/>
      <c r="J43" s="23"/>
      <c r="K43" s="23"/>
      <c r="L43" s="23"/>
      <c r="M43" s="23"/>
      <c r="N43" s="23"/>
      <c r="O43" s="23"/>
      <c r="P43" s="23"/>
      <c r="Q43" s="23"/>
      <c r="R43" s="23"/>
      <c r="S43" s="24"/>
      <c r="T43" s="25"/>
      <c r="U43" s="38"/>
      <c r="V43" s="38"/>
      <c r="W43" s="28" t="s">
        <v>276</v>
      </c>
      <c r="X43" s="108"/>
      <c r="Y43" s="108"/>
      <c r="Z43" s="108"/>
      <c r="AA43" s="108"/>
      <c r="AB43" s="108"/>
      <c r="AC43" s="108"/>
      <c r="AD43" s="138"/>
      <c r="AE43" s="109"/>
      <c r="AF43" s="112"/>
      <c r="AG43" s="110"/>
      <c r="AH43" s="110"/>
      <c r="AI43" s="111"/>
      <c r="AJ43" s="109"/>
      <c r="AK43" s="112"/>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1"/>
      <c r="BH43" s="57"/>
      <c r="BI43" s="364" t="s">
        <v>276</v>
      </c>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row>
    <row r="44" spans="1:101" s="147" customFormat="1" ht="25.5" hidden="1" customHeight="1" x14ac:dyDescent="0.25">
      <c r="A44" s="53" t="s">
        <v>373</v>
      </c>
      <c r="B44" s="53" t="s">
        <v>374</v>
      </c>
      <c r="C44" s="53" t="s">
        <v>375</v>
      </c>
      <c r="D44" s="53" t="s">
        <v>376</v>
      </c>
      <c r="E44" s="32" t="s">
        <v>273</v>
      </c>
      <c r="F44" s="32" t="s">
        <v>119</v>
      </c>
      <c r="G44" s="32" t="s">
        <v>291</v>
      </c>
      <c r="H44" s="54" t="s">
        <v>124</v>
      </c>
      <c r="I44" s="32" t="s">
        <v>116</v>
      </c>
      <c r="J44" s="32" t="s">
        <v>113</v>
      </c>
      <c r="K44" s="32"/>
      <c r="L44" s="32"/>
      <c r="M44" s="32"/>
      <c r="N44" s="33">
        <v>728508.61</v>
      </c>
      <c r="O44" s="33">
        <v>228404.45</v>
      </c>
      <c r="P44" s="33">
        <v>0</v>
      </c>
      <c r="Q44" s="33">
        <v>0</v>
      </c>
      <c r="R44" s="33">
        <v>0</v>
      </c>
      <c r="S44" s="33">
        <v>500104.16</v>
      </c>
      <c r="T44" s="34">
        <v>42644</v>
      </c>
      <c r="U44" s="55">
        <v>42705</v>
      </c>
      <c r="V44" s="35">
        <v>42825</v>
      </c>
      <c r="W44" s="36">
        <v>43677</v>
      </c>
      <c r="X44" s="114">
        <v>0</v>
      </c>
      <c r="Y44" s="114">
        <v>200000</v>
      </c>
      <c r="Z44" s="114">
        <v>200104.15999999997</v>
      </c>
      <c r="AA44" s="114">
        <v>100000</v>
      </c>
      <c r="AB44" s="114">
        <v>0</v>
      </c>
      <c r="AC44" s="114"/>
      <c r="AD44" s="139"/>
      <c r="AE44" s="144"/>
      <c r="AF44" s="145">
        <v>33</v>
      </c>
      <c r="AG44" s="129" t="s">
        <v>252</v>
      </c>
      <c r="AH44" s="129"/>
      <c r="AI44" s="141"/>
      <c r="AJ44" s="144"/>
      <c r="AK44" s="145"/>
      <c r="AL44" s="129"/>
      <c r="AM44" s="129"/>
      <c r="AN44" s="129"/>
      <c r="AO44" s="129"/>
      <c r="AP44" s="129" t="s">
        <v>174</v>
      </c>
      <c r="AQ44" s="129" t="s">
        <v>231</v>
      </c>
      <c r="AR44" s="129">
        <v>1</v>
      </c>
      <c r="AS44" s="129"/>
      <c r="AT44" s="129"/>
      <c r="AU44" s="129"/>
      <c r="AV44" s="129"/>
      <c r="AW44" s="129"/>
      <c r="AX44" s="129"/>
      <c r="AY44" s="129"/>
      <c r="AZ44" s="129"/>
      <c r="BA44" s="129"/>
      <c r="BB44" s="129"/>
      <c r="BC44" s="129"/>
      <c r="BD44" s="129"/>
      <c r="BE44" s="129"/>
      <c r="BF44" s="129"/>
      <c r="BG44" s="141"/>
      <c r="BH44" s="57" t="s">
        <v>831</v>
      </c>
      <c r="BI44" s="364" t="s">
        <v>942</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row>
    <row r="45" spans="1:101" s="146" customFormat="1" ht="25.5" hidden="1"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101" s="113" customFormat="1" ht="25.5" hidden="1" customHeight="1" x14ac:dyDescent="0.25">
      <c r="A46" s="20" t="s">
        <v>381</v>
      </c>
      <c r="B46" s="21" t="s">
        <v>84</v>
      </c>
      <c r="C46" s="21"/>
      <c r="D46" s="22" t="s">
        <v>382</v>
      </c>
      <c r="E46" s="23"/>
      <c r="F46" s="23"/>
      <c r="G46" s="23"/>
      <c r="H46" s="23"/>
      <c r="I46" s="23"/>
      <c r="J46" s="23"/>
      <c r="K46" s="23"/>
      <c r="L46" s="23"/>
      <c r="M46" s="23"/>
      <c r="N46" s="59"/>
      <c r="O46" s="23"/>
      <c r="P46" s="59"/>
      <c r="Q46" s="23"/>
      <c r="R46" s="23"/>
      <c r="S46" s="24"/>
      <c r="T46" s="25"/>
      <c r="U46" s="38"/>
      <c r="V46" s="38"/>
      <c r="W46" s="28" t="s">
        <v>276</v>
      </c>
      <c r="X46" s="108"/>
      <c r="Y46" s="108"/>
      <c r="Z46" s="108"/>
      <c r="AA46" s="108"/>
      <c r="AB46" s="108"/>
      <c r="AC46" s="108"/>
      <c r="AD46" s="138"/>
      <c r="AE46" s="109"/>
      <c r="AF46" s="112"/>
      <c r="AG46" s="110"/>
      <c r="AH46" s="110"/>
      <c r="AI46" s="111"/>
      <c r="AJ46" s="109"/>
      <c r="AK46" s="112"/>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1"/>
      <c r="BH46" s="57"/>
      <c r="BI46" s="364" t="s">
        <v>276</v>
      </c>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row>
    <row r="47" spans="1:101" s="154" customFormat="1" ht="43.5" hidden="1" customHeight="1" x14ac:dyDescent="0.25">
      <c r="A47" s="60" t="s">
        <v>383</v>
      </c>
      <c r="B47" s="60" t="s">
        <v>384</v>
      </c>
      <c r="C47" s="60" t="s">
        <v>385</v>
      </c>
      <c r="D47" s="31" t="s">
        <v>386</v>
      </c>
      <c r="E47" s="31" t="s">
        <v>273</v>
      </c>
      <c r="F47" s="31" t="s">
        <v>119</v>
      </c>
      <c r="G47" s="31" t="s">
        <v>291</v>
      </c>
      <c r="H47" s="32" t="s">
        <v>121</v>
      </c>
      <c r="I47" s="31" t="s">
        <v>116</v>
      </c>
      <c r="J47" s="31" t="s">
        <v>113</v>
      </c>
      <c r="K47" s="31"/>
      <c r="L47" s="31"/>
      <c r="M47" s="31"/>
      <c r="N47" s="61">
        <v>427519.54</v>
      </c>
      <c r="O47" s="61">
        <v>101743.85</v>
      </c>
      <c r="P47" s="61">
        <v>0</v>
      </c>
      <c r="Q47" s="61">
        <v>0</v>
      </c>
      <c r="R47" s="61">
        <v>0</v>
      </c>
      <c r="S47" s="61">
        <v>325775.69</v>
      </c>
      <c r="T47" s="62">
        <v>42644</v>
      </c>
      <c r="U47" s="63">
        <v>42767</v>
      </c>
      <c r="V47" s="63">
        <v>42885</v>
      </c>
      <c r="W47" s="64">
        <v>43646</v>
      </c>
      <c r="X47" s="151"/>
      <c r="Y47" s="151">
        <v>100000</v>
      </c>
      <c r="Z47" s="151">
        <v>194804</v>
      </c>
      <c r="AA47" s="151">
        <v>100000</v>
      </c>
      <c r="AB47" s="151"/>
      <c r="AC47" s="151"/>
      <c r="AD47" s="152"/>
      <c r="AE47" s="54"/>
      <c r="AF47" s="145">
        <v>44</v>
      </c>
      <c r="AG47" s="129" t="s">
        <v>256</v>
      </c>
      <c r="AH47" s="129"/>
      <c r="AI47" s="141"/>
      <c r="AJ47" s="54"/>
      <c r="AK47" s="145"/>
      <c r="AL47" s="129"/>
      <c r="AM47" s="129"/>
      <c r="AN47" s="129"/>
      <c r="AO47" s="129"/>
      <c r="AP47" s="129" t="s">
        <v>177</v>
      </c>
      <c r="AQ47" s="129" t="s">
        <v>748</v>
      </c>
      <c r="AR47" s="129">
        <v>1</v>
      </c>
      <c r="AS47" s="129" t="s">
        <v>178</v>
      </c>
      <c r="AT47" s="129" t="s">
        <v>749</v>
      </c>
      <c r="AU47" s="153">
        <v>7600</v>
      </c>
      <c r="AV47" s="129"/>
      <c r="AW47" s="129"/>
      <c r="AX47" s="129"/>
      <c r="AY47" s="129"/>
      <c r="AZ47" s="129"/>
      <c r="BA47" s="129"/>
      <c r="BB47" s="129"/>
      <c r="BC47" s="129"/>
      <c r="BD47" s="129"/>
      <c r="BE47" s="129"/>
      <c r="BF47" s="129"/>
      <c r="BG47" s="141"/>
      <c r="BH47" s="57" t="s">
        <v>815</v>
      </c>
      <c r="BI47" s="364" t="s">
        <v>940</v>
      </c>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row>
    <row r="48" spans="1:101" s="147" customFormat="1" ht="25.5" hidden="1" customHeight="1" x14ac:dyDescent="0.25">
      <c r="A48" s="60" t="s">
        <v>387</v>
      </c>
      <c r="B48" s="60" t="s">
        <v>388</v>
      </c>
      <c r="C48" s="60" t="s">
        <v>389</v>
      </c>
      <c r="D48" s="32" t="s">
        <v>390</v>
      </c>
      <c r="E48" s="32" t="s">
        <v>267</v>
      </c>
      <c r="F48" s="32" t="s">
        <v>119</v>
      </c>
      <c r="G48" s="32" t="s">
        <v>391</v>
      </c>
      <c r="H48" s="32" t="s">
        <v>121</v>
      </c>
      <c r="I48" s="32" t="s">
        <v>116</v>
      </c>
      <c r="J48" s="32"/>
      <c r="K48" s="32"/>
      <c r="L48" s="32"/>
      <c r="M48" s="32"/>
      <c r="N48" s="33">
        <v>192777.09</v>
      </c>
      <c r="O48" s="33">
        <v>28916.560000000001</v>
      </c>
      <c r="P48" s="33">
        <v>0</v>
      </c>
      <c r="Q48" s="33">
        <v>0</v>
      </c>
      <c r="R48" s="33">
        <v>0</v>
      </c>
      <c r="S48" s="33">
        <v>163860.53</v>
      </c>
      <c r="T48" s="34">
        <v>42705</v>
      </c>
      <c r="U48" s="35">
        <v>42795</v>
      </c>
      <c r="V48" s="35">
        <v>42916</v>
      </c>
      <c r="W48" s="36">
        <v>43496</v>
      </c>
      <c r="X48" s="114"/>
      <c r="Y48" s="114">
        <v>30000</v>
      </c>
      <c r="Z48" s="114">
        <v>180000</v>
      </c>
      <c r="AA48" s="114">
        <v>42728.06</v>
      </c>
      <c r="AB48" s="114"/>
      <c r="AC48" s="114"/>
      <c r="AD48" s="139"/>
      <c r="AE48" s="144"/>
      <c r="AF48" s="145">
        <v>44</v>
      </c>
      <c r="AG48" s="129" t="s">
        <v>256</v>
      </c>
      <c r="AH48" s="129"/>
      <c r="AI48" s="141"/>
      <c r="AJ48" s="144"/>
      <c r="AK48" s="145"/>
      <c r="AL48" s="129"/>
      <c r="AM48" s="129"/>
      <c r="AN48" s="129"/>
      <c r="AO48" s="129"/>
      <c r="AP48" s="129" t="s">
        <v>177</v>
      </c>
      <c r="AQ48" s="129" t="s">
        <v>748</v>
      </c>
      <c r="AR48" s="129">
        <v>1</v>
      </c>
      <c r="AS48" s="129" t="s">
        <v>178</v>
      </c>
      <c r="AT48" s="129" t="s">
        <v>749</v>
      </c>
      <c r="AU48" s="129">
        <v>150</v>
      </c>
      <c r="AV48" s="129"/>
      <c r="AW48" s="129"/>
      <c r="AX48" s="129"/>
      <c r="AY48" s="129"/>
      <c r="AZ48" s="129"/>
      <c r="BA48" s="129"/>
      <c r="BB48" s="129"/>
      <c r="BC48" s="129"/>
      <c r="BD48" s="129"/>
      <c r="BE48" s="129"/>
      <c r="BF48" s="129"/>
      <c r="BG48" s="141"/>
      <c r="BH48" s="57" t="s">
        <v>817</v>
      </c>
      <c r="BI48" s="364" t="s">
        <v>940</v>
      </c>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row>
    <row r="49" spans="1:101" s="147" customFormat="1" ht="25.5" hidden="1" customHeight="1" x14ac:dyDescent="0.25">
      <c r="A49" s="60" t="s">
        <v>392</v>
      </c>
      <c r="B49" s="60" t="s">
        <v>393</v>
      </c>
      <c r="C49" s="60" t="s">
        <v>394</v>
      </c>
      <c r="D49" s="32" t="s">
        <v>395</v>
      </c>
      <c r="E49" s="32" t="s">
        <v>281</v>
      </c>
      <c r="F49" s="32" t="s">
        <v>119</v>
      </c>
      <c r="G49" s="32" t="s">
        <v>282</v>
      </c>
      <c r="H49" s="32" t="s">
        <v>121</v>
      </c>
      <c r="I49" s="32" t="s">
        <v>116</v>
      </c>
      <c r="J49" s="32" t="s">
        <v>113</v>
      </c>
      <c r="K49" s="32"/>
      <c r="L49" s="32"/>
      <c r="M49" s="32"/>
      <c r="N49" s="33">
        <v>129468.93</v>
      </c>
      <c r="O49" s="33">
        <v>32313.93</v>
      </c>
      <c r="P49" s="33">
        <v>0</v>
      </c>
      <c r="Q49" s="33">
        <v>0</v>
      </c>
      <c r="R49" s="33">
        <v>0</v>
      </c>
      <c r="S49" s="33">
        <v>97155</v>
      </c>
      <c r="T49" s="34">
        <v>42644</v>
      </c>
      <c r="U49" s="55">
        <v>42767</v>
      </c>
      <c r="V49" s="35">
        <v>42855</v>
      </c>
      <c r="W49" s="36">
        <v>43616</v>
      </c>
      <c r="Y49" s="155">
        <v>54435.8</v>
      </c>
      <c r="Z49" s="114">
        <v>42719.199999999997</v>
      </c>
      <c r="AA49" s="114"/>
      <c r="AB49" s="114"/>
      <c r="AC49" s="114"/>
      <c r="AD49" s="139"/>
      <c r="AE49" s="144"/>
      <c r="AF49" s="145">
        <v>44</v>
      </c>
      <c r="AG49" s="129" t="s">
        <v>750</v>
      </c>
      <c r="AH49" s="129"/>
      <c r="AI49" s="141"/>
      <c r="AJ49" s="144"/>
      <c r="AK49" s="145"/>
      <c r="AL49" s="129"/>
      <c r="AM49" s="129"/>
      <c r="AN49" s="129"/>
      <c r="AO49" s="129"/>
      <c r="AP49" s="129" t="s">
        <v>177</v>
      </c>
      <c r="AQ49" s="129" t="s">
        <v>748</v>
      </c>
      <c r="AR49" s="129">
        <v>1</v>
      </c>
      <c r="AS49" s="129" t="s">
        <v>178</v>
      </c>
      <c r="AT49" s="129" t="s">
        <v>749</v>
      </c>
      <c r="AU49" s="116">
        <v>100</v>
      </c>
      <c r="AV49" s="129"/>
      <c r="AW49" s="129"/>
      <c r="AX49" s="129"/>
      <c r="AY49" s="129"/>
      <c r="AZ49" s="129"/>
      <c r="BA49" s="129"/>
      <c r="BB49" s="129"/>
      <c r="BC49" s="129"/>
      <c r="BD49" s="129"/>
      <c r="BE49" s="129"/>
      <c r="BF49" s="129"/>
      <c r="BG49" s="141"/>
      <c r="BH49" s="57" t="s">
        <v>816</v>
      </c>
      <c r="BI49" s="364" t="s">
        <v>942</v>
      </c>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row>
    <row r="50" spans="1:101" s="147" customFormat="1" ht="25.5" hidden="1" customHeight="1" x14ac:dyDescent="0.25">
      <c r="A50" s="60" t="s">
        <v>396</v>
      </c>
      <c r="B50" s="60" t="s">
        <v>397</v>
      </c>
      <c r="C50" s="60" t="s">
        <v>398</v>
      </c>
      <c r="D50" s="53" t="s">
        <v>399</v>
      </c>
      <c r="E50" s="32" t="s">
        <v>298</v>
      </c>
      <c r="F50" s="32" t="s">
        <v>119</v>
      </c>
      <c r="G50" s="32" t="s">
        <v>400</v>
      </c>
      <c r="H50" s="32" t="s">
        <v>121</v>
      </c>
      <c r="I50" s="32" t="s">
        <v>116</v>
      </c>
      <c r="J50" s="32"/>
      <c r="K50" s="32"/>
      <c r="L50" s="32"/>
      <c r="M50" s="32"/>
      <c r="N50" s="33">
        <f>S50+O50</f>
        <v>543607.16</v>
      </c>
      <c r="O50" s="33">
        <v>100116.77</v>
      </c>
      <c r="P50" s="33">
        <v>0</v>
      </c>
      <c r="Q50" s="33">
        <v>0</v>
      </c>
      <c r="R50" s="33">
        <v>0</v>
      </c>
      <c r="S50" s="42">
        <v>443490.39</v>
      </c>
      <c r="T50" s="34">
        <v>42675</v>
      </c>
      <c r="U50" s="55">
        <v>43189</v>
      </c>
      <c r="V50" s="35">
        <v>43281</v>
      </c>
      <c r="W50" s="36">
        <v>44561</v>
      </c>
      <c r="X50" s="114"/>
      <c r="Y50" s="114">
        <v>0</v>
      </c>
      <c r="Z50" s="114">
        <v>114237.62</v>
      </c>
      <c r="AA50" s="114">
        <f>S50-Z50</f>
        <v>329252.77</v>
      </c>
      <c r="AB50" s="114"/>
      <c r="AC50" s="114"/>
      <c r="AD50" s="139"/>
      <c r="AE50" s="144"/>
      <c r="AF50" s="145">
        <v>44</v>
      </c>
      <c r="AG50" s="129" t="s">
        <v>256</v>
      </c>
      <c r="AH50" s="129"/>
      <c r="AI50" s="141"/>
      <c r="AJ50" s="144"/>
      <c r="AK50" s="145"/>
      <c r="AL50" s="129"/>
      <c r="AM50" s="129"/>
      <c r="AN50" s="129"/>
      <c r="AO50" s="129"/>
      <c r="AP50" s="129" t="s">
        <v>177</v>
      </c>
      <c r="AQ50" s="129" t="s">
        <v>748</v>
      </c>
      <c r="AR50" s="129">
        <v>1</v>
      </c>
      <c r="AS50" s="129" t="s">
        <v>178</v>
      </c>
      <c r="AT50" s="129" t="s">
        <v>749</v>
      </c>
      <c r="AU50" s="116">
        <v>1500</v>
      </c>
      <c r="AV50" s="129"/>
      <c r="AW50" s="129"/>
      <c r="AX50" s="129"/>
      <c r="AY50" s="129"/>
      <c r="AZ50" s="129"/>
      <c r="BA50" s="129"/>
      <c r="BB50" s="129"/>
      <c r="BC50" s="129"/>
      <c r="BD50" s="129"/>
      <c r="BE50" s="129"/>
      <c r="BF50" s="129"/>
      <c r="BG50" s="141"/>
      <c r="BH50" s="57" t="s">
        <v>818</v>
      </c>
      <c r="BI50" s="364" t="s">
        <v>942</v>
      </c>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row>
    <row r="51" spans="1:101" s="99" customFormat="1" ht="24.75" hidden="1" customHeight="1" thickBot="1" x14ac:dyDescent="0.3">
      <c r="A51" s="15" t="s">
        <v>401</v>
      </c>
      <c r="B51" s="16" t="s">
        <v>84</v>
      </c>
      <c r="C51" s="16"/>
      <c r="D51" s="16" t="s">
        <v>402</v>
      </c>
      <c r="E51" s="17"/>
      <c r="F51" s="17"/>
      <c r="G51" s="17"/>
      <c r="H51" s="17"/>
      <c r="I51" s="17"/>
      <c r="J51" s="17"/>
      <c r="K51" s="17"/>
      <c r="L51" s="17"/>
      <c r="M51" s="17"/>
      <c r="N51" s="17"/>
      <c r="O51" s="17"/>
      <c r="P51" s="17"/>
      <c r="Q51" s="17"/>
      <c r="R51" s="17"/>
      <c r="S51" s="17"/>
      <c r="T51" s="46"/>
      <c r="U51" s="47"/>
      <c r="V51" s="47"/>
      <c r="W51" s="48" t="s">
        <v>276</v>
      </c>
      <c r="X51" s="17"/>
      <c r="Y51" s="17"/>
      <c r="Z51" s="17"/>
      <c r="AA51" s="17"/>
      <c r="AB51" s="17"/>
      <c r="AC51" s="17"/>
      <c r="AD51" s="17"/>
      <c r="AE51" s="115"/>
      <c r="AF51" s="17"/>
      <c r="AG51" s="17"/>
      <c r="AH51" s="17"/>
      <c r="AI51" s="17"/>
      <c r="AJ51" s="1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H51" s="57"/>
      <c r="BI51" s="364" t="s">
        <v>276</v>
      </c>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row>
    <row r="52" spans="1:101" s="113" customFormat="1" ht="25.5" hidden="1" customHeight="1" x14ac:dyDescent="0.25">
      <c r="A52" s="65" t="s">
        <v>403</v>
      </c>
      <c r="B52" s="65" t="s">
        <v>84</v>
      </c>
      <c r="C52" s="65"/>
      <c r="D52" s="66" t="s">
        <v>404</v>
      </c>
      <c r="E52" s="67"/>
      <c r="F52" s="67"/>
      <c r="G52" s="67"/>
      <c r="H52" s="67"/>
      <c r="I52" s="67"/>
      <c r="J52" s="67"/>
      <c r="K52" s="67"/>
      <c r="L52" s="67"/>
      <c r="M52" s="67"/>
      <c r="N52" s="67"/>
      <c r="O52" s="67"/>
      <c r="P52" s="67"/>
      <c r="Q52" s="67"/>
      <c r="R52" s="67"/>
      <c r="S52" s="67"/>
      <c r="T52" s="68"/>
      <c r="U52" s="69"/>
      <c r="V52" s="69"/>
      <c r="W52" s="70" t="s">
        <v>276</v>
      </c>
      <c r="X52" s="156"/>
      <c r="Y52" s="156"/>
      <c r="Z52" s="156"/>
      <c r="AA52" s="156"/>
      <c r="AB52" s="156"/>
      <c r="AC52" s="156"/>
      <c r="AD52" s="157"/>
      <c r="AE52" s="109"/>
      <c r="AF52" s="158"/>
      <c r="AG52" s="159"/>
      <c r="AH52" s="159"/>
      <c r="AI52" s="160"/>
      <c r="AJ52" s="109"/>
      <c r="AK52" s="158"/>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60"/>
      <c r="BH52" s="57"/>
      <c r="BI52" s="364" t="s">
        <v>276</v>
      </c>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row>
    <row r="53" spans="1:101" s="99" customFormat="1" ht="25.5" hidden="1" customHeight="1" x14ac:dyDescent="0.25">
      <c r="A53" s="60" t="s">
        <v>405</v>
      </c>
      <c r="B53" s="60" t="s">
        <v>406</v>
      </c>
      <c r="C53" s="60" t="s">
        <v>407</v>
      </c>
      <c r="D53" s="71" t="s">
        <v>408</v>
      </c>
      <c r="E53" s="31" t="s">
        <v>298</v>
      </c>
      <c r="F53" s="31" t="s">
        <v>125</v>
      </c>
      <c r="G53" s="31" t="s">
        <v>409</v>
      </c>
      <c r="H53" s="31" t="s">
        <v>126</v>
      </c>
      <c r="I53" s="31" t="s">
        <v>116</v>
      </c>
      <c r="J53" s="31"/>
      <c r="K53" s="31"/>
      <c r="L53" s="31"/>
      <c r="M53" s="31"/>
      <c r="N53" s="61">
        <v>466925.52</v>
      </c>
      <c r="O53" s="61">
        <v>70038.83</v>
      </c>
      <c r="P53" s="33">
        <v>0</v>
      </c>
      <c r="Q53" s="33">
        <v>0</v>
      </c>
      <c r="R53" s="33">
        <v>0</v>
      </c>
      <c r="S53" s="61">
        <v>396886.69</v>
      </c>
      <c r="T53" s="43">
        <v>42675</v>
      </c>
      <c r="U53" s="44">
        <v>42826</v>
      </c>
      <c r="V53" s="44">
        <v>42946</v>
      </c>
      <c r="W53" s="45">
        <v>43659</v>
      </c>
      <c r="X53" s="151"/>
      <c r="Y53" s="151">
        <v>79766</v>
      </c>
      <c r="Z53" s="151">
        <v>159531</v>
      </c>
      <c r="AA53" s="151">
        <v>157589.69</v>
      </c>
      <c r="AB53" s="151"/>
      <c r="AC53" s="151"/>
      <c r="AD53" s="152"/>
      <c r="AE53" s="115"/>
      <c r="AF53" s="119">
        <v>42</v>
      </c>
      <c r="AG53" s="129" t="s">
        <v>255</v>
      </c>
      <c r="AH53" s="120"/>
      <c r="AI53" s="135"/>
      <c r="AJ53" s="136"/>
      <c r="AK53" s="119"/>
      <c r="AL53" s="120"/>
      <c r="AM53" s="120"/>
      <c r="AN53" s="120"/>
      <c r="AO53" s="120"/>
      <c r="AP53" s="120" t="s">
        <v>230</v>
      </c>
      <c r="AQ53" s="129" t="s">
        <v>184</v>
      </c>
      <c r="AR53" s="120">
        <v>80</v>
      </c>
      <c r="AS53" s="120"/>
      <c r="AT53" s="120"/>
      <c r="AU53" s="120"/>
      <c r="AV53" s="120"/>
      <c r="AW53" s="120"/>
      <c r="AX53" s="120"/>
      <c r="AY53" s="120"/>
      <c r="AZ53" s="120"/>
      <c r="BA53" s="120"/>
      <c r="BB53" s="120"/>
      <c r="BC53" s="120"/>
      <c r="BD53" s="120"/>
      <c r="BE53" s="120"/>
      <c r="BF53" s="120"/>
      <c r="BG53" s="135"/>
      <c r="BH53" s="57" t="s">
        <v>814</v>
      </c>
      <c r="BI53" s="364" t="s">
        <v>942</v>
      </c>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row>
    <row r="54" spans="1:101" s="99" customFormat="1" ht="25.5" hidden="1" customHeight="1" x14ac:dyDescent="0.25">
      <c r="A54" s="216" t="s">
        <v>91</v>
      </c>
      <c r="B54" s="60"/>
      <c r="C54" s="60"/>
      <c r="D54" s="217" t="s">
        <v>794</v>
      </c>
      <c r="E54" s="31"/>
      <c r="F54" s="31"/>
      <c r="G54" s="31"/>
      <c r="H54" s="31"/>
      <c r="I54" s="31"/>
      <c r="J54" s="31"/>
      <c r="K54" s="31"/>
      <c r="L54" s="31"/>
      <c r="M54" s="31"/>
      <c r="N54" s="61"/>
      <c r="O54" s="61"/>
      <c r="P54" s="33"/>
      <c r="Q54" s="33"/>
      <c r="R54" s="33"/>
      <c r="S54" s="61"/>
      <c r="T54" s="44"/>
      <c r="U54" s="44"/>
      <c r="V54" s="44"/>
      <c r="W54" s="45"/>
      <c r="X54" s="151"/>
      <c r="Y54" s="151"/>
      <c r="Z54" s="151"/>
      <c r="AA54" s="151"/>
      <c r="AB54" s="151"/>
      <c r="AC54" s="151"/>
      <c r="AD54" s="151"/>
      <c r="AE54" s="115"/>
      <c r="AF54" s="120"/>
      <c r="AG54" s="129"/>
      <c r="AH54" s="120"/>
      <c r="AI54" s="120"/>
      <c r="AJ54" s="136"/>
      <c r="AK54" s="120"/>
      <c r="AL54" s="120"/>
      <c r="AM54" s="120"/>
      <c r="AN54" s="120"/>
      <c r="AO54" s="120"/>
      <c r="AP54" s="120"/>
      <c r="AQ54" s="129"/>
      <c r="AR54" s="120"/>
      <c r="AS54" s="120"/>
      <c r="AT54" s="120"/>
      <c r="AU54" s="120"/>
      <c r="AV54" s="120"/>
      <c r="AW54" s="120"/>
      <c r="AX54" s="120"/>
      <c r="AY54" s="120"/>
      <c r="AZ54" s="120"/>
      <c r="BA54" s="120"/>
      <c r="BB54" s="120"/>
      <c r="BC54" s="120"/>
      <c r="BD54" s="120"/>
      <c r="BE54" s="120"/>
      <c r="BF54" s="120"/>
      <c r="BG54" s="135"/>
      <c r="BH54" s="57"/>
      <c r="BI54" s="364" t="s">
        <v>276</v>
      </c>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row>
    <row r="55" spans="1:101" s="99" customFormat="1" ht="24.75" hidden="1" customHeight="1" thickBot="1" x14ac:dyDescent="0.3">
      <c r="A55" s="15" t="s">
        <v>410</v>
      </c>
      <c r="B55" s="16" t="s">
        <v>84</v>
      </c>
      <c r="C55" s="16"/>
      <c r="D55" s="16" t="s">
        <v>411</v>
      </c>
      <c r="E55" s="17"/>
      <c r="F55" s="17"/>
      <c r="G55" s="17"/>
      <c r="H55" s="17"/>
      <c r="I55" s="17"/>
      <c r="J55" s="17"/>
      <c r="K55" s="17"/>
      <c r="L55" s="17"/>
      <c r="M55" s="17"/>
      <c r="N55" s="17"/>
      <c r="O55" s="17"/>
      <c r="P55" s="17"/>
      <c r="Q55" s="17"/>
      <c r="R55" s="17"/>
      <c r="S55" s="17"/>
      <c r="T55" s="46"/>
      <c r="U55" s="213"/>
      <c r="V55" s="213"/>
      <c r="W55" s="214" t="s">
        <v>276</v>
      </c>
      <c r="X55" s="17"/>
      <c r="Y55" s="17"/>
      <c r="Z55" s="17"/>
      <c r="AA55" s="17"/>
      <c r="AB55" s="17"/>
      <c r="AC55" s="17"/>
      <c r="AD55" s="17"/>
      <c r="AE55" s="215"/>
      <c r="AF55" s="17"/>
      <c r="AG55" s="17"/>
      <c r="AH55" s="17"/>
      <c r="AI55" s="17"/>
      <c r="AJ55" s="215"/>
      <c r="AK55" s="17"/>
      <c r="AL55" s="17"/>
      <c r="AM55" s="17"/>
      <c r="AN55" s="17"/>
      <c r="AO55" s="17"/>
      <c r="AP55" s="107"/>
      <c r="AQ55" s="107"/>
      <c r="AR55" s="107"/>
      <c r="AS55" s="107"/>
      <c r="AT55" s="17"/>
      <c r="AU55" s="107"/>
      <c r="AV55" s="107"/>
      <c r="AW55" s="17"/>
      <c r="AX55" s="107"/>
      <c r="AY55" s="107"/>
      <c r="AZ55" s="17"/>
      <c r="BA55" s="107"/>
      <c r="BB55" s="107"/>
      <c r="BC55" s="107"/>
      <c r="BD55" s="107"/>
      <c r="BE55" s="107"/>
      <c r="BF55" s="107"/>
      <c r="BG55" s="107"/>
      <c r="BH55" s="57"/>
      <c r="BI55" s="364" t="s">
        <v>276</v>
      </c>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row>
    <row r="56" spans="1:101" s="99" customFormat="1" ht="24.75" hidden="1" customHeight="1" thickBot="1" x14ac:dyDescent="0.3">
      <c r="A56" s="15" t="s">
        <v>412</v>
      </c>
      <c r="B56" s="16" t="s">
        <v>84</v>
      </c>
      <c r="C56" s="16"/>
      <c r="D56" s="16" t="s">
        <v>413</v>
      </c>
      <c r="E56" s="17"/>
      <c r="F56" s="17"/>
      <c r="G56" s="17"/>
      <c r="H56" s="17"/>
      <c r="I56" s="17"/>
      <c r="J56" s="17"/>
      <c r="K56" s="17"/>
      <c r="L56" s="17"/>
      <c r="M56" s="17"/>
      <c r="N56" s="17"/>
      <c r="O56" s="17"/>
      <c r="P56" s="17"/>
      <c r="Q56" s="17"/>
      <c r="R56" s="17"/>
      <c r="S56" s="17"/>
      <c r="T56" s="46"/>
      <c r="U56" s="47"/>
      <c r="V56" s="47"/>
      <c r="W56" s="48" t="s">
        <v>276</v>
      </c>
      <c r="X56" s="17"/>
      <c r="Y56" s="17"/>
      <c r="Z56" s="17"/>
      <c r="AA56" s="17"/>
      <c r="AB56" s="17"/>
      <c r="AC56" s="17"/>
      <c r="AD56" s="17"/>
      <c r="AE56" s="115"/>
      <c r="AF56" s="17"/>
      <c r="AG56" s="17"/>
      <c r="AH56" s="17"/>
      <c r="AI56" s="17"/>
      <c r="AJ56" s="115"/>
      <c r="AK56" s="17"/>
      <c r="AL56" s="17"/>
      <c r="AM56" s="17"/>
      <c r="AN56" s="17"/>
      <c r="AO56" s="17"/>
      <c r="AP56" s="107"/>
      <c r="AQ56" s="107"/>
      <c r="AR56" s="107"/>
      <c r="AS56" s="107"/>
      <c r="AT56" s="17"/>
      <c r="AU56" s="107"/>
      <c r="AV56" s="107"/>
      <c r="AW56" s="17"/>
      <c r="AX56" s="107"/>
      <c r="AY56" s="107"/>
      <c r="AZ56" s="17"/>
      <c r="BA56" s="107"/>
      <c r="BB56" s="107"/>
      <c r="BC56" s="107"/>
      <c r="BD56" s="107"/>
      <c r="BE56" s="107"/>
      <c r="BF56" s="107"/>
      <c r="BG56" s="107"/>
      <c r="BH56" s="57"/>
      <c r="BI56" s="364" t="s">
        <v>276</v>
      </c>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row>
    <row r="57" spans="1:101" s="113" customFormat="1" ht="25.5" hidden="1" customHeight="1" x14ac:dyDescent="0.25">
      <c r="A57" s="72" t="s">
        <v>92</v>
      </c>
      <c r="B57" s="73" t="s">
        <v>84</v>
      </c>
      <c r="C57" s="73"/>
      <c r="D57" s="22" t="s">
        <v>414</v>
      </c>
      <c r="E57" s="23"/>
      <c r="F57" s="23"/>
      <c r="G57" s="23"/>
      <c r="H57" s="23"/>
      <c r="I57" s="23"/>
      <c r="J57" s="23"/>
      <c r="K57" s="23"/>
      <c r="L57" s="23"/>
      <c r="M57" s="23"/>
      <c r="N57" s="23"/>
      <c r="O57" s="23"/>
      <c r="P57" s="23"/>
      <c r="Q57" s="23"/>
      <c r="R57" s="23"/>
      <c r="S57" s="24"/>
      <c r="T57" s="25"/>
      <c r="U57" s="38"/>
      <c r="V57" s="38"/>
      <c r="W57" s="28" t="s">
        <v>276</v>
      </c>
      <c r="X57" s="108"/>
      <c r="Y57" s="108"/>
      <c r="Z57" s="108"/>
      <c r="AA57" s="108"/>
      <c r="AB57" s="108"/>
      <c r="AC57" s="108"/>
      <c r="AD57" s="138"/>
      <c r="AE57" s="109"/>
      <c r="AF57" s="112"/>
      <c r="AG57" s="110"/>
      <c r="AH57" s="110"/>
      <c r="AI57" s="111"/>
      <c r="AJ57" s="109"/>
      <c r="AK57" s="112"/>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1"/>
      <c r="BH57" s="57"/>
      <c r="BI57" s="364" t="s">
        <v>276</v>
      </c>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row>
    <row r="58" spans="1:101" s="147" customFormat="1" ht="25.5" hidden="1" customHeight="1" x14ac:dyDescent="0.25">
      <c r="A58" s="53" t="s">
        <v>127</v>
      </c>
      <c r="B58" s="53" t="s">
        <v>415</v>
      </c>
      <c r="C58" s="53" t="s">
        <v>416</v>
      </c>
      <c r="D58" s="41" t="s">
        <v>417</v>
      </c>
      <c r="E58" s="32" t="s">
        <v>267</v>
      </c>
      <c r="F58" s="32" t="s">
        <v>149</v>
      </c>
      <c r="G58" s="32" t="s">
        <v>418</v>
      </c>
      <c r="H58" s="31" t="s">
        <v>162</v>
      </c>
      <c r="I58" s="32" t="s">
        <v>116</v>
      </c>
      <c r="J58" s="32"/>
      <c r="K58" s="32"/>
      <c r="L58" s="32"/>
      <c r="M58" s="32"/>
      <c r="N58" s="42">
        <v>342134.69</v>
      </c>
      <c r="O58" s="42">
        <v>25660.12</v>
      </c>
      <c r="P58" s="42">
        <v>25660.1</v>
      </c>
      <c r="Q58" s="33">
        <v>0</v>
      </c>
      <c r="R58" s="33">
        <v>0</v>
      </c>
      <c r="S58" s="33">
        <v>290814.46999999997</v>
      </c>
      <c r="T58" s="34">
        <v>42916</v>
      </c>
      <c r="U58" s="35">
        <v>43008</v>
      </c>
      <c r="V58" s="35">
        <v>43100</v>
      </c>
      <c r="W58" s="36">
        <v>43646</v>
      </c>
      <c r="X58" s="114">
        <v>0</v>
      </c>
      <c r="Y58" s="114">
        <v>0</v>
      </c>
      <c r="Z58" s="114">
        <v>150000</v>
      </c>
      <c r="AA58" s="114">
        <f>S58-Z58</f>
        <v>140814.46999999997</v>
      </c>
      <c r="AB58" s="114">
        <v>0</v>
      </c>
      <c r="AC58" s="114"/>
      <c r="AD58" s="139"/>
      <c r="AE58" s="144"/>
      <c r="AF58" s="145">
        <v>22</v>
      </c>
      <c r="AG58" s="129" t="s">
        <v>244</v>
      </c>
      <c r="AH58" s="129"/>
      <c r="AI58" s="141"/>
      <c r="AJ58" s="144"/>
      <c r="AK58" s="145"/>
      <c r="AL58" s="129"/>
      <c r="AM58" s="129"/>
      <c r="AN58" s="129"/>
      <c r="AO58" s="129"/>
      <c r="AP58" s="129" t="s">
        <v>217</v>
      </c>
      <c r="AQ58" s="129" t="s">
        <v>751</v>
      </c>
      <c r="AR58" s="129">
        <v>480</v>
      </c>
      <c r="AS58" s="129" t="s">
        <v>219</v>
      </c>
      <c r="AT58" s="129" t="s">
        <v>752</v>
      </c>
      <c r="AU58" s="129">
        <v>1</v>
      </c>
      <c r="AV58" s="144"/>
      <c r="AW58" s="144"/>
      <c r="AX58" s="144"/>
      <c r="AY58" s="129"/>
      <c r="AZ58" s="129"/>
      <c r="BA58" s="129"/>
      <c r="BB58" s="129"/>
      <c r="BC58" s="129"/>
      <c r="BD58" s="129"/>
      <c r="BE58" s="129"/>
      <c r="BF58" s="129"/>
      <c r="BG58" s="141"/>
      <c r="BH58" s="57" t="s">
        <v>872</v>
      </c>
      <c r="BI58" s="364" t="s">
        <v>942</v>
      </c>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row>
    <row r="59" spans="1:101" s="147" customFormat="1" ht="24.75" hidden="1" customHeight="1" x14ac:dyDescent="0.25">
      <c r="A59" s="53" t="s">
        <v>128</v>
      </c>
      <c r="B59" s="53" t="s">
        <v>419</v>
      </c>
      <c r="C59" s="53" t="s">
        <v>420</v>
      </c>
      <c r="D59" s="41" t="s">
        <v>421</v>
      </c>
      <c r="E59" s="32" t="s">
        <v>281</v>
      </c>
      <c r="F59" s="32" t="s">
        <v>149</v>
      </c>
      <c r="G59" s="32" t="s">
        <v>322</v>
      </c>
      <c r="H59" s="31" t="s">
        <v>162</v>
      </c>
      <c r="I59" s="32" t="s">
        <v>116</v>
      </c>
      <c r="J59" s="32"/>
      <c r="K59" s="32"/>
      <c r="L59" s="32"/>
      <c r="M59" s="32"/>
      <c r="N59" s="42">
        <v>134057.62</v>
      </c>
      <c r="O59" s="42">
        <v>10054.32</v>
      </c>
      <c r="P59" s="42">
        <v>10054.32</v>
      </c>
      <c r="Q59" s="33">
        <v>0</v>
      </c>
      <c r="R59" s="33">
        <v>0</v>
      </c>
      <c r="S59" s="33">
        <v>113948.98</v>
      </c>
      <c r="T59" s="34">
        <v>42887</v>
      </c>
      <c r="U59" s="35">
        <v>42979</v>
      </c>
      <c r="V59" s="35">
        <v>43100</v>
      </c>
      <c r="W59" s="36">
        <v>43646</v>
      </c>
      <c r="X59" s="114">
        <v>0</v>
      </c>
      <c r="Y59" s="114">
        <v>0</v>
      </c>
      <c r="Z59" s="114">
        <v>100000</v>
      </c>
      <c r="AA59" s="114">
        <f>S59-Z59</f>
        <v>13948.979999999996</v>
      </c>
      <c r="AB59" s="114">
        <v>0</v>
      </c>
      <c r="AC59" s="114"/>
      <c r="AD59" s="139"/>
      <c r="AE59" s="144"/>
      <c r="AF59" s="145">
        <v>22</v>
      </c>
      <c r="AG59" s="129" t="s">
        <v>244</v>
      </c>
      <c r="AH59" s="129"/>
      <c r="AI59" s="141"/>
      <c r="AJ59" s="144"/>
      <c r="AK59" s="145"/>
      <c r="AL59" s="129"/>
      <c r="AM59" s="129"/>
      <c r="AN59" s="129"/>
      <c r="AO59" s="129"/>
      <c r="AP59" s="129" t="s">
        <v>217</v>
      </c>
      <c r="AQ59" s="129" t="s">
        <v>751</v>
      </c>
      <c r="AR59" s="129">
        <v>344</v>
      </c>
      <c r="AS59" s="129" t="s">
        <v>219</v>
      </c>
      <c r="AT59" s="129" t="s">
        <v>752</v>
      </c>
      <c r="AU59" s="129">
        <v>1</v>
      </c>
      <c r="AV59" s="144"/>
      <c r="AW59" s="144"/>
      <c r="AX59" s="144"/>
      <c r="AY59" s="129"/>
      <c r="AZ59" s="129"/>
      <c r="BA59" s="129"/>
      <c r="BB59" s="129"/>
      <c r="BC59" s="129"/>
      <c r="BD59" s="129"/>
      <c r="BE59" s="129"/>
      <c r="BF59" s="129"/>
      <c r="BG59" s="141"/>
      <c r="BH59" s="57" t="s">
        <v>870</v>
      </c>
      <c r="BI59" s="364"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row>
    <row r="60" spans="1:101" s="147" customFormat="1" ht="26.25" hidden="1" customHeight="1" x14ac:dyDescent="0.25">
      <c r="A60" s="53" t="s">
        <v>129</v>
      </c>
      <c r="B60" s="53" t="s">
        <v>422</v>
      </c>
      <c r="C60" s="53" t="s">
        <v>423</v>
      </c>
      <c r="D60" s="41" t="s">
        <v>424</v>
      </c>
      <c r="E60" s="32" t="s">
        <v>298</v>
      </c>
      <c r="F60" s="32" t="s">
        <v>149</v>
      </c>
      <c r="G60" s="32" t="s">
        <v>327</v>
      </c>
      <c r="H60" s="31" t="s">
        <v>162</v>
      </c>
      <c r="I60" s="32" t="s">
        <v>116</v>
      </c>
      <c r="J60" s="32"/>
      <c r="K60" s="32"/>
      <c r="L60" s="32"/>
      <c r="M60" s="32"/>
      <c r="N60" s="42">
        <v>349590.09</v>
      </c>
      <c r="O60" s="42">
        <v>26219.26</v>
      </c>
      <c r="P60" s="42">
        <v>26219.26</v>
      </c>
      <c r="Q60" s="33">
        <v>0</v>
      </c>
      <c r="R60" s="33">
        <v>0</v>
      </c>
      <c r="S60" s="33">
        <v>297151.57</v>
      </c>
      <c r="T60" s="34">
        <v>42917</v>
      </c>
      <c r="U60" s="35">
        <v>42979</v>
      </c>
      <c r="V60" s="35">
        <v>43100</v>
      </c>
      <c r="W60" s="36">
        <v>43890</v>
      </c>
      <c r="X60" s="114">
        <v>0</v>
      </c>
      <c r="Y60" s="114">
        <v>0</v>
      </c>
      <c r="Z60" s="114">
        <v>100000</v>
      </c>
      <c r="AA60" s="114">
        <f>S60-Z60</f>
        <v>197151.57</v>
      </c>
      <c r="AB60" s="114">
        <v>0</v>
      </c>
      <c r="AC60" s="114"/>
      <c r="AD60" s="139"/>
      <c r="AE60" s="144"/>
      <c r="AF60" s="145">
        <v>22</v>
      </c>
      <c r="AG60" s="129" t="s">
        <v>244</v>
      </c>
      <c r="AH60" s="129"/>
      <c r="AI60" s="141"/>
      <c r="AJ60" s="144"/>
      <c r="AK60" s="145"/>
      <c r="AL60" s="129"/>
      <c r="AM60" s="129"/>
      <c r="AN60" s="129"/>
      <c r="AO60" s="129"/>
      <c r="AP60" s="129" t="s">
        <v>217</v>
      </c>
      <c r="AQ60" s="161" t="s">
        <v>751</v>
      </c>
      <c r="AR60" s="118">
        <v>250</v>
      </c>
      <c r="AS60" s="129" t="s">
        <v>219</v>
      </c>
      <c r="AT60" s="161" t="s">
        <v>752</v>
      </c>
      <c r="AU60" s="129">
        <v>1</v>
      </c>
      <c r="AV60" s="129" t="s">
        <v>207</v>
      </c>
      <c r="AW60" s="161" t="s">
        <v>208</v>
      </c>
      <c r="AX60" s="129">
        <v>20</v>
      </c>
      <c r="AY60" s="144"/>
      <c r="AZ60" s="144"/>
      <c r="BA60" s="144"/>
      <c r="BB60" s="144"/>
      <c r="BC60" s="144"/>
      <c r="BD60" s="144"/>
      <c r="BE60" s="144"/>
      <c r="BF60" s="144"/>
      <c r="BG60" s="365"/>
      <c r="BH60" s="57" t="s">
        <v>873</v>
      </c>
      <c r="BI60" s="364"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row>
    <row r="61" spans="1:101" s="147" customFormat="1" ht="25.5" hidden="1" customHeight="1" x14ac:dyDescent="0.25">
      <c r="A61" s="53" t="s">
        <v>130</v>
      </c>
      <c r="B61" s="53" t="s">
        <v>425</v>
      </c>
      <c r="C61" s="53" t="s">
        <v>426</v>
      </c>
      <c r="D61" s="41" t="s">
        <v>427</v>
      </c>
      <c r="E61" s="32" t="s">
        <v>273</v>
      </c>
      <c r="F61" s="32" t="s">
        <v>149</v>
      </c>
      <c r="G61" s="32" t="s">
        <v>291</v>
      </c>
      <c r="H61" s="31" t="s">
        <v>162</v>
      </c>
      <c r="I61" s="32" t="s">
        <v>116</v>
      </c>
      <c r="J61" s="32"/>
      <c r="K61" s="32"/>
      <c r="L61" s="32"/>
      <c r="M61" s="32"/>
      <c r="N61" s="42">
        <v>739105.85</v>
      </c>
      <c r="O61" s="42">
        <v>55432.94</v>
      </c>
      <c r="P61" s="42">
        <v>55432.93</v>
      </c>
      <c r="Q61" s="75">
        <v>0</v>
      </c>
      <c r="R61" s="33">
        <v>0</v>
      </c>
      <c r="S61" s="33">
        <v>628239.98</v>
      </c>
      <c r="T61" s="34">
        <v>42947</v>
      </c>
      <c r="U61" s="35">
        <v>43008</v>
      </c>
      <c r="V61" s="35">
        <v>43100</v>
      </c>
      <c r="W61" s="36">
        <v>44255</v>
      </c>
      <c r="X61" s="114">
        <v>0</v>
      </c>
      <c r="Y61" s="114">
        <v>0</v>
      </c>
      <c r="Z61" s="114">
        <v>150000</v>
      </c>
      <c r="AA61" s="114">
        <v>250000</v>
      </c>
      <c r="AB61" s="114">
        <f>S61-Z61-AA61</f>
        <v>228239.97999999998</v>
      </c>
      <c r="AC61" s="114"/>
      <c r="AD61" s="139"/>
      <c r="AE61" s="144"/>
      <c r="AF61" s="145">
        <v>22</v>
      </c>
      <c r="AG61" s="129" t="s">
        <v>244</v>
      </c>
      <c r="AH61" s="129"/>
      <c r="AI61" s="141"/>
      <c r="AJ61" s="144"/>
      <c r="AK61" s="145"/>
      <c r="AL61" s="129"/>
      <c r="AM61" s="129"/>
      <c r="AN61" s="129"/>
      <c r="AO61" s="129"/>
      <c r="AP61" s="129" t="s">
        <v>217</v>
      </c>
      <c r="AQ61" s="129" t="s">
        <v>751</v>
      </c>
      <c r="AR61" s="118">
        <v>594</v>
      </c>
      <c r="AS61" s="129" t="s">
        <v>219</v>
      </c>
      <c r="AT61" s="129" t="s">
        <v>752</v>
      </c>
      <c r="AU61" s="129">
        <v>1</v>
      </c>
      <c r="AV61" s="144"/>
      <c r="AW61" s="144"/>
      <c r="AX61" s="144"/>
      <c r="AY61" s="129"/>
      <c r="AZ61" s="129"/>
      <c r="BA61" s="129"/>
      <c r="BB61" s="129"/>
      <c r="BC61" s="129"/>
      <c r="BD61" s="129"/>
      <c r="BE61" s="129"/>
      <c r="BF61" s="129"/>
      <c r="BG61" s="141"/>
      <c r="BH61" s="57" t="s">
        <v>871</v>
      </c>
      <c r="BI61" s="364"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row>
    <row r="62" spans="1:101" s="113" customFormat="1" ht="25.5" hidden="1" customHeight="1" x14ac:dyDescent="0.25">
      <c r="A62" s="72" t="s">
        <v>93</v>
      </c>
      <c r="B62" s="73" t="s">
        <v>84</v>
      </c>
      <c r="C62" s="73"/>
      <c r="D62" s="22" t="s">
        <v>428</v>
      </c>
      <c r="E62" s="23"/>
      <c r="F62" s="23"/>
      <c r="G62" s="23"/>
      <c r="H62" s="23"/>
      <c r="I62" s="23"/>
      <c r="J62" s="23"/>
      <c r="K62" s="23"/>
      <c r="L62" s="23"/>
      <c r="M62" s="23"/>
      <c r="N62" s="23"/>
      <c r="O62" s="23"/>
      <c r="P62" s="23"/>
      <c r="Q62" s="23"/>
      <c r="R62" s="23"/>
      <c r="S62" s="24"/>
      <c r="T62" s="25"/>
      <c r="U62" s="38"/>
      <c r="V62" s="38"/>
      <c r="W62" s="28" t="s">
        <v>276</v>
      </c>
      <c r="X62" s="108"/>
      <c r="Y62" s="108"/>
      <c r="Z62" s="108"/>
      <c r="AA62" s="108"/>
      <c r="AB62" s="108"/>
      <c r="AC62" s="108"/>
      <c r="AD62" s="138"/>
      <c r="AE62" s="109"/>
      <c r="AF62" s="112"/>
      <c r="AG62" s="110"/>
      <c r="AH62" s="110"/>
      <c r="AI62" s="111"/>
      <c r="AJ62" s="109"/>
      <c r="AK62" s="112"/>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1"/>
      <c r="BH62" s="57"/>
      <c r="BI62" s="364" t="s">
        <v>276</v>
      </c>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row>
    <row r="63" spans="1:101" s="147" customFormat="1" ht="25.5" hidden="1" customHeight="1" x14ac:dyDescent="0.25">
      <c r="A63" s="53" t="s">
        <v>136</v>
      </c>
      <c r="B63" s="53" t="s">
        <v>429</v>
      </c>
      <c r="C63" s="53" t="s">
        <v>430</v>
      </c>
      <c r="D63" s="32" t="s">
        <v>431</v>
      </c>
      <c r="E63" s="32" t="s">
        <v>281</v>
      </c>
      <c r="F63" s="32" t="s">
        <v>149</v>
      </c>
      <c r="G63" s="76" t="s">
        <v>322</v>
      </c>
      <c r="H63" s="32" t="s">
        <v>161</v>
      </c>
      <c r="I63" s="32" t="s">
        <v>116</v>
      </c>
      <c r="J63" s="32"/>
      <c r="K63" s="32"/>
      <c r="L63" s="32"/>
      <c r="M63" s="32"/>
      <c r="N63" s="33">
        <v>143989.53</v>
      </c>
      <c r="O63" s="33">
        <v>23654.2</v>
      </c>
      <c r="P63" s="33">
        <v>0</v>
      </c>
      <c r="Q63" s="33">
        <v>0</v>
      </c>
      <c r="R63" s="33">
        <v>0</v>
      </c>
      <c r="S63" s="33">
        <v>120335.33</v>
      </c>
      <c r="T63" s="34">
        <v>42887</v>
      </c>
      <c r="U63" s="35">
        <v>42979</v>
      </c>
      <c r="V63" s="35">
        <v>43100</v>
      </c>
      <c r="W63" s="36">
        <v>43585</v>
      </c>
      <c r="X63" s="114">
        <v>0</v>
      </c>
      <c r="Y63" s="114">
        <v>0</v>
      </c>
      <c r="Z63" s="114">
        <v>100000</v>
      </c>
      <c r="AA63" s="114">
        <f>S63-Z63</f>
        <v>20335.330000000002</v>
      </c>
      <c r="AB63" s="114">
        <v>0</v>
      </c>
      <c r="AC63" s="114"/>
      <c r="AD63" s="139"/>
      <c r="AE63" s="144"/>
      <c r="AF63" s="145">
        <v>24</v>
      </c>
      <c r="AG63" s="129" t="s">
        <v>245</v>
      </c>
      <c r="AH63" s="129"/>
      <c r="AI63" s="141"/>
      <c r="AJ63" s="144"/>
      <c r="AK63" s="145"/>
      <c r="AL63" s="129"/>
      <c r="AM63" s="129"/>
      <c r="AN63" s="129"/>
      <c r="AO63" s="129"/>
      <c r="AP63" s="129" t="s">
        <v>218</v>
      </c>
      <c r="AQ63" s="129" t="s">
        <v>753</v>
      </c>
      <c r="AR63" s="116">
        <v>1</v>
      </c>
      <c r="AS63" s="129" t="s">
        <v>217</v>
      </c>
      <c r="AT63" s="129" t="s">
        <v>751</v>
      </c>
      <c r="AU63" s="118">
        <v>342</v>
      </c>
      <c r="AV63" s="129"/>
      <c r="AW63" s="129"/>
      <c r="AX63" s="118"/>
      <c r="AY63" s="129"/>
      <c r="AZ63" s="129"/>
      <c r="BA63" s="129"/>
      <c r="BB63" s="129"/>
      <c r="BC63" s="129"/>
      <c r="BD63" s="129"/>
      <c r="BE63" s="129"/>
      <c r="BF63" s="129"/>
      <c r="BG63" s="141"/>
      <c r="BH63" s="57" t="s">
        <v>875</v>
      </c>
      <c r="BI63" s="364" t="s">
        <v>942</v>
      </c>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row>
    <row r="64" spans="1:101" s="147" customFormat="1" ht="25.5" hidden="1" customHeight="1" x14ac:dyDescent="0.25">
      <c r="A64" s="53" t="s">
        <v>138</v>
      </c>
      <c r="B64" s="53" t="s">
        <v>432</v>
      </c>
      <c r="C64" s="53" t="s">
        <v>433</v>
      </c>
      <c r="D64" s="32" t="s">
        <v>434</v>
      </c>
      <c r="E64" s="32" t="s">
        <v>298</v>
      </c>
      <c r="F64" s="32" t="s">
        <v>149</v>
      </c>
      <c r="G64" s="32" t="s">
        <v>327</v>
      </c>
      <c r="H64" s="32" t="s">
        <v>161</v>
      </c>
      <c r="I64" s="32" t="s">
        <v>116</v>
      </c>
      <c r="J64" s="32"/>
      <c r="K64" s="32"/>
      <c r="L64" s="32"/>
      <c r="M64" s="32"/>
      <c r="N64" s="33">
        <v>179893.5</v>
      </c>
      <c r="O64" s="33">
        <v>26984.04</v>
      </c>
      <c r="P64" s="33">
        <v>0</v>
      </c>
      <c r="Q64" s="33">
        <v>0</v>
      </c>
      <c r="R64" s="33">
        <v>0</v>
      </c>
      <c r="S64" s="33">
        <v>152909.46</v>
      </c>
      <c r="T64" s="34">
        <v>42887</v>
      </c>
      <c r="U64" s="35">
        <v>43009</v>
      </c>
      <c r="V64" s="35">
        <v>43100</v>
      </c>
      <c r="W64" s="36">
        <v>43585</v>
      </c>
      <c r="X64" s="114">
        <v>0</v>
      </c>
      <c r="Y64" s="114">
        <v>0</v>
      </c>
      <c r="Z64" s="114">
        <v>100000</v>
      </c>
      <c r="AA64" s="114">
        <v>53887</v>
      </c>
      <c r="AB64" s="114">
        <v>0</v>
      </c>
      <c r="AC64" s="114"/>
      <c r="AD64" s="139"/>
      <c r="AE64" s="144"/>
      <c r="AF64" s="145">
        <v>24</v>
      </c>
      <c r="AG64" s="129" t="s">
        <v>245</v>
      </c>
      <c r="AH64" s="129"/>
      <c r="AI64" s="141"/>
      <c r="AJ64" s="144"/>
      <c r="AK64" s="145"/>
      <c r="AL64" s="129"/>
      <c r="AM64" s="129"/>
      <c r="AN64" s="129"/>
      <c r="AO64" s="129"/>
      <c r="AP64" s="129" t="s">
        <v>218</v>
      </c>
      <c r="AQ64" s="129" t="s">
        <v>753</v>
      </c>
      <c r="AR64" s="129">
        <v>1</v>
      </c>
      <c r="AS64" s="129" t="s">
        <v>217</v>
      </c>
      <c r="AT64" s="129" t="s">
        <v>751</v>
      </c>
      <c r="AU64" s="118">
        <v>269</v>
      </c>
      <c r="AV64" s="129"/>
      <c r="AW64" s="129"/>
      <c r="AX64" s="118"/>
      <c r="AY64" s="129"/>
      <c r="AZ64" s="129"/>
      <c r="BA64" s="129"/>
      <c r="BB64" s="129"/>
      <c r="BC64" s="129"/>
      <c r="BD64" s="129"/>
      <c r="BE64" s="129"/>
      <c r="BF64" s="129"/>
      <c r="BG64" s="141"/>
      <c r="BH64" s="57" t="s">
        <v>876</v>
      </c>
      <c r="BI64" s="364" t="s">
        <v>942</v>
      </c>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146"/>
      <c r="CN64" s="146"/>
      <c r="CO64" s="146"/>
      <c r="CP64" s="146"/>
      <c r="CQ64" s="146"/>
      <c r="CR64" s="146"/>
      <c r="CS64" s="146"/>
      <c r="CT64" s="146"/>
      <c r="CU64" s="146"/>
      <c r="CV64" s="146"/>
      <c r="CW64" s="146"/>
    </row>
    <row r="65" spans="1:101" s="147" customFormat="1" ht="25.5" hidden="1" customHeight="1" x14ac:dyDescent="0.25">
      <c r="A65" s="53" t="s">
        <v>139</v>
      </c>
      <c r="B65" s="53" t="s">
        <v>435</v>
      </c>
      <c r="C65" s="53" t="s">
        <v>436</v>
      </c>
      <c r="D65" s="32" t="s">
        <v>437</v>
      </c>
      <c r="E65" s="32" t="s">
        <v>273</v>
      </c>
      <c r="F65" s="32" t="s">
        <v>149</v>
      </c>
      <c r="G65" s="32" t="s">
        <v>291</v>
      </c>
      <c r="H65" s="32" t="s">
        <v>161</v>
      </c>
      <c r="I65" s="32" t="s">
        <v>116</v>
      </c>
      <c r="J65" s="32"/>
      <c r="K65" s="32"/>
      <c r="L65" s="32"/>
      <c r="M65" s="32"/>
      <c r="N65" s="33">
        <v>324610.48</v>
      </c>
      <c r="O65" s="33">
        <v>107117.26</v>
      </c>
      <c r="P65" s="33">
        <v>0</v>
      </c>
      <c r="Q65" s="33">
        <v>0</v>
      </c>
      <c r="R65" s="33">
        <v>0</v>
      </c>
      <c r="S65" s="33">
        <v>217493.22</v>
      </c>
      <c r="T65" s="34">
        <v>42887</v>
      </c>
      <c r="U65" s="35">
        <v>43098</v>
      </c>
      <c r="V65" s="35">
        <v>43190</v>
      </c>
      <c r="W65" s="36">
        <v>43889</v>
      </c>
      <c r="X65" s="114">
        <v>0</v>
      </c>
      <c r="Y65" s="114">
        <v>0</v>
      </c>
      <c r="Z65" s="114">
        <v>88000</v>
      </c>
      <c r="AA65" s="114">
        <v>100000</v>
      </c>
      <c r="AB65" s="114">
        <v>24733</v>
      </c>
      <c r="AC65" s="114"/>
      <c r="AD65" s="139"/>
      <c r="AE65" s="144"/>
      <c r="AF65" s="145">
        <v>24</v>
      </c>
      <c r="AG65" s="129" t="s">
        <v>245</v>
      </c>
      <c r="AH65" s="129"/>
      <c r="AI65" s="141"/>
      <c r="AJ65" s="144"/>
      <c r="AK65" s="145"/>
      <c r="AL65" s="129"/>
      <c r="AM65" s="129"/>
      <c r="AN65" s="129"/>
      <c r="AO65" s="129"/>
      <c r="AP65" s="129" t="s">
        <v>218</v>
      </c>
      <c r="AQ65" s="129" t="s">
        <v>753</v>
      </c>
      <c r="AR65" s="129">
        <v>1</v>
      </c>
      <c r="AS65" s="129" t="s">
        <v>217</v>
      </c>
      <c r="AT65" s="129" t="s">
        <v>751</v>
      </c>
      <c r="AU65" s="118">
        <v>650</v>
      </c>
      <c r="AV65" s="129"/>
      <c r="AW65" s="129"/>
      <c r="AX65" s="118"/>
      <c r="AY65" s="129"/>
      <c r="AZ65" s="129"/>
      <c r="BA65" s="129"/>
      <c r="BB65" s="129"/>
      <c r="BC65" s="129"/>
      <c r="BD65" s="129"/>
      <c r="BE65" s="129"/>
      <c r="BF65" s="129"/>
      <c r="BG65" s="141"/>
      <c r="BH65" s="57" t="s">
        <v>877</v>
      </c>
      <c r="BI65" s="364" t="s">
        <v>942</v>
      </c>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row>
    <row r="66" spans="1:101" s="147" customFormat="1" ht="25.5" hidden="1" customHeight="1" x14ac:dyDescent="0.25">
      <c r="A66" s="53" t="s">
        <v>140</v>
      </c>
      <c r="B66" s="53" t="s">
        <v>438</v>
      </c>
      <c r="C66" s="53" t="s">
        <v>439</v>
      </c>
      <c r="D66" s="32" t="s">
        <v>440</v>
      </c>
      <c r="E66" s="32" t="s">
        <v>441</v>
      </c>
      <c r="F66" s="32" t="s">
        <v>149</v>
      </c>
      <c r="G66" s="32" t="s">
        <v>418</v>
      </c>
      <c r="H66" s="32" t="s">
        <v>161</v>
      </c>
      <c r="I66" s="32" t="s">
        <v>116</v>
      </c>
      <c r="J66" s="32"/>
      <c r="K66" s="32"/>
      <c r="L66" s="32"/>
      <c r="M66" s="32"/>
      <c r="N66" s="33">
        <v>92842.82</v>
      </c>
      <c r="O66" s="33">
        <v>28431.83</v>
      </c>
      <c r="P66" s="33">
        <v>0</v>
      </c>
      <c r="Q66" s="33">
        <v>0</v>
      </c>
      <c r="R66" s="33">
        <v>0</v>
      </c>
      <c r="S66" s="33">
        <v>64410.99</v>
      </c>
      <c r="T66" s="34">
        <v>42887</v>
      </c>
      <c r="U66" s="35">
        <v>42948</v>
      </c>
      <c r="V66" s="35">
        <v>43100</v>
      </c>
      <c r="W66" s="36">
        <v>43585</v>
      </c>
      <c r="X66" s="114">
        <v>0</v>
      </c>
      <c r="Y66" s="114">
        <v>0</v>
      </c>
      <c r="Z66" s="114">
        <v>42000</v>
      </c>
      <c r="AA66" s="114">
        <v>22411</v>
      </c>
      <c r="AB66" s="114">
        <v>0</v>
      </c>
      <c r="AC66" s="114"/>
      <c r="AD66" s="139"/>
      <c r="AE66" s="144"/>
      <c r="AF66" s="145">
        <v>24</v>
      </c>
      <c r="AG66" s="129" t="s">
        <v>245</v>
      </c>
      <c r="AH66" s="129"/>
      <c r="AI66" s="141"/>
      <c r="AJ66" s="144"/>
      <c r="AK66" s="145"/>
      <c r="AL66" s="129"/>
      <c r="AM66" s="129"/>
      <c r="AN66" s="129"/>
      <c r="AO66" s="129"/>
      <c r="AP66" s="129" t="s">
        <v>218</v>
      </c>
      <c r="AQ66" s="129" t="s">
        <v>753</v>
      </c>
      <c r="AR66" s="129">
        <v>1</v>
      </c>
      <c r="AS66" s="129" t="s">
        <v>217</v>
      </c>
      <c r="AT66" s="129" t="s">
        <v>751</v>
      </c>
      <c r="AU66" s="118">
        <v>60</v>
      </c>
      <c r="AV66" s="129"/>
      <c r="AW66" s="129"/>
      <c r="AX66" s="118"/>
      <c r="AY66" s="129"/>
      <c r="AZ66" s="129"/>
      <c r="BA66" s="129"/>
      <c r="BB66" s="129"/>
      <c r="BC66" s="129"/>
      <c r="BD66" s="129"/>
      <c r="BE66" s="129"/>
      <c r="BF66" s="129"/>
      <c r="BG66" s="141"/>
      <c r="BH66" s="57" t="s">
        <v>874</v>
      </c>
      <c r="BI66" s="364" t="s">
        <v>942</v>
      </c>
      <c r="BJ66" s="146"/>
      <c r="BK66" s="146"/>
      <c r="BL66" s="146"/>
      <c r="BM66" s="146"/>
      <c r="BN66" s="146"/>
      <c r="BO66" s="146"/>
      <c r="BP66" s="146"/>
      <c r="BQ66" s="146"/>
      <c r="BR66" s="146"/>
      <c r="BS66" s="146"/>
      <c r="BT66" s="146"/>
      <c r="BU66" s="146"/>
      <c r="BV66" s="146"/>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row>
    <row r="67" spans="1:101" s="113" customFormat="1" ht="25.5" hidden="1" customHeight="1" x14ac:dyDescent="0.25">
      <c r="A67" s="20" t="s">
        <v>94</v>
      </c>
      <c r="B67" s="21" t="s">
        <v>84</v>
      </c>
      <c r="C67" s="21"/>
      <c r="D67" s="22" t="s">
        <v>442</v>
      </c>
      <c r="E67" s="23"/>
      <c r="F67" s="23"/>
      <c r="G67" s="23"/>
      <c r="H67" s="23"/>
      <c r="I67" s="23"/>
      <c r="J67" s="23"/>
      <c r="K67" s="23"/>
      <c r="L67" s="23"/>
      <c r="M67" s="23"/>
      <c r="N67" s="23"/>
      <c r="O67" s="23"/>
      <c r="P67" s="23"/>
      <c r="Q67" s="23"/>
      <c r="R67" s="23"/>
      <c r="S67" s="24"/>
      <c r="T67" s="25"/>
      <c r="U67" s="38"/>
      <c r="V67" s="38"/>
      <c r="W67" s="28" t="s">
        <v>276</v>
      </c>
      <c r="X67" s="108"/>
      <c r="Y67" s="108"/>
      <c r="Z67" s="108"/>
      <c r="AA67" s="108"/>
      <c r="AB67" s="108"/>
      <c r="AC67" s="108"/>
      <c r="AD67" s="138"/>
      <c r="AE67" s="109"/>
      <c r="AF67" s="112"/>
      <c r="AG67" s="110"/>
      <c r="AH67" s="110"/>
      <c r="AI67" s="111"/>
      <c r="AJ67" s="109"/>
      <c r="AK67" s="112"/>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1"/>
      <c r="BH67" s="57"/>
      <c r="BI67" s="364"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row>
    <row r="68" spans="1:101" s="99" customFormat="1" ht="25.5" hidden="1" customHeight="1" x14ac:dyDescent="0.25">
      <c r="A68" s="53" t="s">
        <v>142</v>
      </c>
      <c r="B68" s="53" t="s">
        <v>443</v>
      </c>
      <c r="C68" s="53" t="s">
        <v>444</v>
      </c>
      <c r="D68" s="77" t="s">
        <v>445</v>
      </c>
      <c r="E68" s="31" t="s">
        <v>267</v>
      </c>
      <c r="F68" s="32" t="s">
        <v>149</v>
      </c>
      <c r="G68" s="32" t="s">
        <v>418</v>
      </c>
      <c r="H68" s="32" t="s">
        <v>150</v>
      </c>
      <c r="I68" s="32" t="s">
        <v>116</v>
      </c>
      <c r="J68" s="32"/>
      <c r="K68" s="32"/>
      <c r="L68" s="32"/>
      <c r="M68" s="32"/>
      <c r="N68" s="33">
        <v>725656.21</v>
      </c>
      <c r="O68" s="33">
        <v>328808.36</v>
      </c>
      <c r="P68" s="33">
        <v>32176.85</v>
      </c>
      <c r="Q68" s="33"/>
      <c r="R68" s="33"/>
      <c r="S68" s="33">
        <v>364671</v>
      </c>
      <c r="T68" s="34">
        <v>43009</v>
      </c>
      <c r="U68" s="35">
        <v>43070</v>
      </c>
      <c r="V68" s="35">
        <v>43190</v>
      </c>
      <c r="W68" s="36">
        <v>43799</v>
      </c>
      <c r="X68" s="114">
        <v>0</v>
      </c>
      <c r="Y68" s="114">
        <v>0</v>
      </c>
      <c r="Z68" s="114">
        <v>135427</v>
      </c>
      <c r="AA68" s="114">
        <f>S68-Z68</f>
        <v>229244</v>
      </c>
      <c r="AB68" s="114">
        <v>0</v>
      </c>
      <c r="AC68" s="114"/>
      <c r="AD68" s="139"/>
      <c r="AE68" s="115"/>
      <c r="AF68" s="119">
        <v>23</v>
      </c>
      <c r="AG68" s="129" t="s">
        <v>754</v>
      </c>
      <c r="AH68" s="120"/>
      <c r="AI68" s="135"/>
      <c r="AJ68" s="136"/>
      <c r="AK68" s="119"/>
      <c r="AL68" s="120"/>
      <c r="AM68" s="120"/>
      <c r="AN68" s="120"/>
      <c r="AO68" s="120"/>
      <c r="AP68" s="120" t="s">
        <v>217</v>
      </c>
      <c r="AQ68" s="162" t="s">
        <v>751</v>
      </c>
      <c r="AR68" s="120">
        <v>261</v>
      </c>
      <c r="AS68" s="120" t="s">
        <v>207</v>
      </c>
      <c r="AT68" s="140" t="s">
        <v>208</v>
      </c>
      <c r="AU68" s="120">
        <v>100</v>
      </c>
      <c r="AV68" s="120" t="s">
        <v>209</v>
      </c>
      <c r="AW68" s="129" t="s">
        <v>210</v>
      </c>
      <c r="AX68" s="120">
        <v>1</v>
      </c>
      <c r="AY68" s="115"/>
      <c r="AZ68" s="115"/>
      <c r="BA68" s="115"/>
      <c r="BB68" s="115"/>
      <c r="BC68" s="115"/>
      <c r="BD68" s="115"/>
      <c r="BE68" s="115"/>
      <c r="BF68" s="115"/>
      <c r="BG68" s="366"/>
      <c r="BH68" s="57" t="s">
        <v>868</v>
      </c>
      <c r="BI68" s="364" t="s">
        <v>942</v>
      </c>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row>
    <row r="69" spans="1:101" s="99" customFormat="1" ht="41.25" hidden="1" customHeight="1" x14ac:dyDescent="0.25">
      <c r="A69" s="53" t="s">
        <v>143</v>
      </c>
      <c r="B69" s="53" t="s">
        <v>446</v>
      </c>
      <c r="C69" s="53" t="s">
        <v>447</v>
      </c>
      <c r="D69" s="77" t="s">
        <v>448</v>
      </c>
      <c r="E69" s="31" t="s">
        <v>298</v>
      </c>
      <c r="F69" s="32" t="s">
        <v>149</v>
      </c>
      <c r="G69" s="32" t="s">
        <v>400</v>
      </c>
      <c r="H69" s="32" t="s">
        <v>150</v>
      </c>
      <c r="I69" s="32" t="s">
        <v>116</v>
      </c>
      <c r="J69" s="32"/>
      <c r="K69" s="32"/>
      <c r="L69" s="32"/>
      <c r="M69" s="32"/>
      <c r="N69" s="33">
        <f>SUM(O69:S69)</f>
        <v>226080</v>
      </c>
      <c r="O69" s="33">
        <v>16956</v>
      </c>
      <c r="P69" s="33">
        <v>16956</v>
      </c>
      <c r="Q69" s="33">
        <v>0</v>
      </c>
      <c r="R69" s="33">
        <v>0</v>
      </c>
      <c r="S69" s="33">
        <v>192168</v>
      </c>
      <c r="T69" s="34">
        <v>43009</v>
      </c>
      <c r="U69" s="35">
        <v>43070</v>
      </c>
      <c r="V69" s="35">
        <v>43159</v>
      </c>
      <c r="W69" s="36">
        <v>43861</v>
      </c>
      <c r="X69" s="114"/>
      <c r="Y69" s="114">
        <v>0</v>
      </c>
      <c r="Z69" s="114">
        <v>60000</v>
      </c>
      <c r="AA69" s="114">
        <v>117168</v>
      </c>
      <c r="AB69" s="114">
        <v>15000</v>
      </c>
      <c r="AC69" s="114"/>
      <c r="AD69" s="139"/>
      <c r="AE69" s="115"/>
      <c r="AF69" s="119">
        <v>23</v>
      </c>
      <c r="AG69" s="129" t="s">
        <v>754</v>
      </c>
      <c r="AH69" s="120"/>
      <c r="AI69" s="135"/>
      <c r="AJ69" s="136"/>
      <c r="AK69" s="119"/>
      <c r="AL69" s="120"/>
      <c r="AM69" s="120"/>
      <c r="AN69" s="120"/>
      <c r="AO69" s="120"/>
      <c r="AP69" s="120" t="s">
        <v>217</v>
      </c>
      <c r="AQ69" s="162" t="s">
        <v>751</v>
      </c>
      <c r="AR69" s="120">
        <v>34</v>
      </c>
      <c r="AS69" s="120" t="s">
        <v>209</v>
      </c>
      <c r="AT69" s="129" t="s">
        <v>210</v>
      </c>
      <c r="AU69" s="120">
        <v>1</v>
      </c>
      <c r="AV69" s="118" t="s">
        <v>211</v>
      </c>
      <c r="AW69" s="118" t="s">
        <v>212</v>
      </c>
      <c r="AX69" s="118">
        <v>2</v>
      </c>
      <c r="AY69" s="118"/>
      <c r="AZ69" s="118"/>
      <c r="BA69" s="118"/>
      <c r="BB69" s="118"/>
      <c r="BC69" s="118"/>
      <c r="BD69" s="118"/>
      <c r="BE69" s="118"/>
      <c r="BF69" s="118"/>
      <c r="BG69" s="367"/>
      <c r="BH69" s="57" t="s">
        <v>869</v>
      </c>
      <c r="BI69" s="364" t="s">
        <v>942</v>
      </c>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row>
    <row r="70" spans="1:101" s="99" customFormat="1" ht="44.25" hidden="1" customHeight="1" x14ac:dyDescent="0.25">
      <c r="A70" s="53" t="s">
        <v>449</v>
      </c>
      <c r="B70" s="53" t="s">
        <v>450</v>
      </c>
      <c r="C70" s="53" t="s">
        <v>451</v>
      </c>
      <c r="D70" s="77" t="s">
        <v>452</v>
      </c>
      <c r="E70" s="31" t="s">
        <v>273</v>
      </c>
      <c r="F70" s="32" t="s">
        <v>149</v>
      </c>
      <c r="G70" s="32" t="s">
        <v>291</v>
      </c>
      <c r="H70" s="32" t="s">
        <v>150</v>
      </c>
      <c r="I70" s="32" t="s">
        <v>116</v>
      </c>
      <c r="J70" s="32"/>
      <c r="K70" s="32"/>
      <c r="L70" s="32"/>
      <c r="M70" s="32"/>
      <c r="N70" s="33">
        <f>O70+P70+S70</f>
        <v>312531.76470588235</v>
      </c>
      <c r="O70" s="33">
        <f>S70*15/85/2</f>
        <v>23439.882352941175</v>
      </c>
      <c r="P70" s="33">
        <f>O70</f>
        <v>23439.882352941175</v>
      </c>
      <c r="Q70" s="33">
        <v>0</v>
      </c>
      <c r="R70" s="33">
        <v>0</v>
      </c>
      <c r="S70" s="33">
        <v>265652</v>
      </c>
      <c r="T70" s="34">
        <v>43009</v>
      </c>
      <c r="U70" s="35">
        <v>43070</v>
      </c>
      <c r="V70" s="35">
        <v>43159</v>
      </c>
      <c r="W70" s="36">
        <v>43921</v>
      </c>
      <c r="X70" s="114">
        <v>0</v>
      </c>
      <c r="Y70" s="114">
        <v>0</v>
      </c>
      <c r="Z70" s="114">
        <v>125000</v>
      </c>
      <c r="AA70" s="114">
        <v>125000</v>
      </c>
      <c r="AB70" s="114">
        <f>S70-Z70-AA70</f>
        <v>15652</v>
      </c>
      <c r="AC70" s="114"/>
      <c r="AD70" s="139"/>
      <c r="AE70" s="115"/>
      <c r="AF70" s="119">
        <v>23</v>
      </c>
      <c r="AG70" s="129" t="s">
        <v>754</v>
      </c>
      <c r="AH70" s="120"/>
      <c r="AI70" s="135"/>
      <c r="AJ70" s="136"/>
      <c r="AK70" s="119"/>
      <c r="AL70" s="120"/>
      <c r="AM70" s="120"/>
      <c r="AN70" s="120"/>
      <c r="AO70" s="120"/>
      <c r="AP70" s="120" t="s">
        <v>217</v>
      </c>
      <c r="AQ70" s="162" t="s">
        <v>751</v>
      </c>
      <c r="AR70" s="120">
        <v>245</v>
      </c>
      <c r="AS70" s="120" t="s">
        <v>209</v>
      </c>
      <c r="AT70" s="129" t="s">
        <v>210</v>
      </c>
      <c r="AU70" s="120">
        <v>1</v>
      </c>
      <c r="AV70" s="118" t="s">
        <v>211</v>
      </c>
      <c r="AW70" s="118" t="s">
        <v>212</v>
      </c>
      <c r="AX70" s="118">
        <v>6</v>
      </c>
      <c r="AY70" s="118"/>
      <c r="AZ70" s="118"/>
      <c r="BA70" s="118"/>
      <c r="BB70" s="118"/>
      <c r="BC70" s="118"/>
      <c r="BD70" s="118"/>
      <c r="BE70" s="118"/>
      <c r="BF70" s="118"/>
      <c r="BG70" s="367"/>
      <c r="BH70" s="57" t="s">
        <v>867</v>
      </c>
      <c r="BI70" s="364" t="s">
        <v>942</v>
      </c>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row>
    <row r="71" spans="1:101" s="165" customFormat="1" ht="24.75" hidden="1" customHeight="1" thickBot="1" x14ac:dyDescent="0.3">
      <c r="A71" s="78" t="s">
        <v>453</v>
      </c>
      <c r="B71" s="79" t="s">
        <v>84</v>
      </c>
      <c r="C71" s="79"/>
      <c r="D71" s="79" t="s">
        <v>454</v>
      </c>
      <c r="E71" s="80"/>
      <c r="F71" s="80"/>
      <c r="G71" s="80"/>
      <c r="H71" s="80"/>
      <c r="I71" s="80"/>
      <c r="J71" s="80"/>
      <c r="K71" s="80"/>
      <c r="L71" s="80"/>
      <c r="M71" s="80"/>
      <c r="N71" s="80"/>
      <c r="O71" s="80"/>
      <c r="P71" s="80"/>
      <c r="Q71" s="80"/>
      <c r="R71" s="80"/>
      <c r="S71" s="80"/>
      <c r="T71" s="81"/>
      <c r="U71" s="82"/>
      <c r="V71" s="82"/>
      <c r="W71" s="83" t="s">
        <v>276</v>
      </c>
      <c r="X71" s="80"/>
      <c r="Y71" s="80"/>
      <c r="Z71" s="80"/>
      <c r="AA71" s="80"/>
      <c r="AB71" s="80"/>
      <c r="AC71" s="80"/>
      <c r="AD71" s="80"/>
      <c r="AE71" s="163"/>
      <c r="AF71" s="80"/>
      <c r="AG71" s="80"/>
      <c r="AH71" s="80"/>
      <c r="AI71" s="80"/>
      <c r="AJ71" s="163"/>
      <c r="AK71" s="80"/>
      <c r="AL71" s="80"/>
      <c r="AM71" s="80"/>
      <c r="AN71" s="80"/>
      <c r="AO71" s="80"/>
      <c r="AP71" s="164"/>
      <c r="AQ71" s="164"/>
      <c r="AR71" s="164"/>
      <c r="AS71" s="164"/>
      <c r="AT71" s="80"/>
      <c r="AU71" s="164"/>
      <c r="AV71" s="164"/>
      <c r="AW71" s="80"/>
      <c r="AX71" s="164"/>
      <c r="AY71" s="164"/>
      <c r="AZ71" s="80"/>
      <c r="BA71" s="164"/>
      <c r="BB71" s="164"/>
      <c r="BC71" s="164"/>
      <c r="BD71" s="164"/>
      <c r="BE71" s="164"/>
      <c r="BF71" s="164"/>
      <c r="BG71" s="164"/>
      <c r="BH71" s="57"/>
      <c r="BI71" s="364" t="s">
        <v>276</v>
      </c>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row>
    <row r="72" spans="1:101" s="113" customFormat="1" ht="25.5" hidden="1" customHeight="1" x14ac:dyDescent="0.25">
      <c r="A72" s="20" t="s">
        <v>95</v>
      </c>
      <c r="B72" s="21" t="s">
        <v>84</v>
      </c>
      <c r="C72" s="21"/>
      <c r="D72" s="22" t="s">
        <v>455</v>
      </c>
      <c r="E72" s="23"/>
      <c r="F72" s="23"/>
      <c r="G72" s="23"/>
      <c r="H72" s="23"/>
      <c r="I72" s="23"/>
      <c r="J72" s="23"/>
      <c r="K72" s="23"/>
      <c r="L72" s="23"/>
      <c r="M72" s="23"/>
      <c r="N72" s="23"/>
      <c r="O72" s="23"/>
      <c r="P72" s="23"/>
      <c r="Q72" s="23"/>
      <c r="R72" s="23"/>
      <c r="S72" s="24"/>
      <c r="T72" s="25"/>
      <c r="U72" s="38"/>
      <c r="V72" s="38"/>
      <c r="W72" s="28" t="s">
        <v>276</v>
      </c>
      <c r="X72" s="108"/>
      <c r="Y72" s="108"/>
      <c r="Z72" s="108"/>
      <c r="AA72" s="108"/>
      <c r="AB72" s="108"/>
      <c r="AC72" s="108"/>
      <c r="AD72" s="138"/>
      <c r="AE72" s="109"/>
      <c r="AF72" s="112"/>
      <c r="AG72" s="110"/>
      <c r="AH72" s="110"/>
      <c r="AI72" s="111"/>
      <c r="AJ72" s="109"/>
      <c r="AK72" s="112"/>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1"/>
      <c r="BH72" s="57"/>
      <c r="BI72" s="364" t="s">
        <v>276</v>
      </c>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row>
    <row r="73" spans="1:101" s="99" customFormat="1" ht="25.5" hidden="1" customHeight="1" x14ac:dyDescent="0.25">
      <c r="A73" s="29" t="s">
        <v>145</v>
      </c>
      <c r="B73" s="29" t="s">
        <v>456</v>
      </c>
      <c r="C73" s="29" t="s">
        <v>457</v>
      </c>
      <c r="D73" s="30" t="s">
        <v>458</v>
      </c>
      <c r="E73" s="31" t="s">
        <v>281</v>
      </c>
      <c r="F73" s="32" t="s">
        <v>163</v>
      </c>
      <c r="G73" s="32" t="s">
        <v>459</v>
      </c>
      <c r="H73" s="84" t="s">
        <v>164</v>
      </c>
      <c r="I73" s="32" t="s">
        <v>116</v>
      </c>
      <c r="J73" s="32"/>
      <c r="K73" s="32"/>
      <c r="L73" s="32"/>
      <c r="M73" s="32"/>
      <c r="N73" s="33">
        <f>O73+P73+S73</f>
        <v>46877.647058823532</v>
      </c>
      <c r="O73" s="33">
        <f>P73</f>
        <v>3515.8235294117649</v>
      </c>
      <c r="P73" s="33">
        <f>7.5*S73/85</f>
        <v>3515.8235294117649</v>
      </c>
      <c r="Q73" s="33"/>
      <c r="R73" s="33"/>
      <c r="S73" s="33">
        <v>39846</v>
      </c>
      <c r="T73" s="34">
        <v>43159</v>
      </c>
      <c r="U73" s="35">
        <v>43205</v>
      </c>
      <c r="V73" s="35">
        <v>43281</v>
      </c>
      <c r="W73" s="36">
        <v>44230</v>
      </c>
      <c r="X73" s="114"/>
      <c r="Y73" s="114"/>
      <c r="Z73" s="114">
        <v>8396.0025000000005</v>
      </c>
      <c r="AA73" s="114">
        <v>10200</v>
      </c>
      <c r="AB73" s="114">
        <v>12750</v>
      </c>
      <c r="AC73" s="114">
        <v>8500</v>
      </c>
      <c r="AD73" s="139"/>
      <c r="AE73" s="115"/>
      <c r="AF73" s="145">
        <v>47</v>
      </c>
      <c r="AG73" s="129" t="s">
        <v>257</v>
      </c>
      <c r="AH73" s="120"/>
      <c r="AI73" s="135"/>
      <c r="AJ73" s="136"/>
      <c r="AK73" s="119"/>
      <c r="AL73" s="120"/>
      <c r="AM73" s="120"/>
      <c r="AN73" s="120"/>
      <c r="AO73" s="120"/>
      <c r="AP73" s="120" t="s">
        <v>220</v>
      </c>
      <c r="AQ73" s="129" t="s">
        <v>755</v>
      </c>
      <c r="AR73" s="117">
        <v>431</v>
      </c>
      <c r="AS73" s="129"/>
      <c r="AT73" s="129"/>
      <c r="AU73" s="120"/>
      <c r="AV73" s="120"/>
      <c r="AW73" s="129"/>
      <c r="AX73" s="120"/>
      <c r="AY73" s="120"/>
      <c r="AZ73" s="120"/>
      <c r="BA73" s="120"/>
      <c r="BB73" s="120"/>
      <c r="BC73" s="120"/>
      <c r="BD73" s="120"/>
      <c r="BE73" s="120"/>
      <c r="BF73" s="120"/>
      <c r="BG73" s="135"/>
      <c r="BH73" s="57" t="s">
        <v>862</v>
      </c>
      <c r="BI73" s="364" t="s">
        <v>942</v>
      </c>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row>
    <row r="74" spans="1:101" s="99" customFormat="1" ht="25.5" hidden="1" customHeight="1" x14ac:dyDescent="0.25">
      <c r="A74" s="29" t="s">
        <v>460</v>
      </c>
      <c r="B74" s="29" t="s">
        <v>461</v>
      </c>
      <c r="C74" s="29" t="s">
        <v>462</v>
      </c>
      <c r="D74" s="30" t="s">
        <v>463</v>
      </c>
      <c r="E74" s="31" t="s">
        <v>464</v>
      </c>
      <c r="F74" s="32" t="s">
        <v>163</v>
      </c>
      <c r="G74" s="32" t="s">
        <v>400</v>
      </c>
      <c r="H74" s="84" t="s">
        <v>164</v>
      </c>
      <c r="I74" s="32" t="s">
        <v>116</v>
      </c>
      <c r="J74" s="32"/>
      <c r="K74" s="32"/>
      <c r="L74" s="32"/>
      <c r="M74" s="32"/>
      <c r="N74" s="33">
        <f>O74+P74+S74</f>
        <v>137798.82352941178</v>
      </c>
      <c r="O74" s="33">
        <f>P74</f>
        <v>10334.911764705883</v>
      </c>
      <c r="P74" s="33">
        <f>7.5*S74/85</f>
        <v>10334.911764705883</v>
      </c>
      <c r="Q74" s="33"/>
      <c r="R74" s="33"/>
      <c r="S74" s="33">
        <v>117129</v>
      </c>
      <c r="T74" s="34">
        <v>43159</v>
      </c>
      <c r="U74" s="35">
        <v>43205</v>
      </c>
      <c r="V74" s="35">
        <v>43281</v>
      </c>
      <c r="W74" s="36">
        <v>44355</v>
      </c>
      <c r="X74" s="114"/>
      <c r="Y74" s="114"/>
      <c r="Z74" s="114">
        <v>39000</v>
      </c>
      <c r="AA74" s="114">
        <v>26000</v>
      </c>
      <c r="AB74" s="114">
        <v>26000</v>
      </c>
      <c r="AC74" s="114">
        <v>26129</v>
      </c>
      <c r="AD74" s="139"/>
      <c r="AE74" s="115"/>
      <c r="AF74" s="145">
        <v>47</v>
      </c>
      <c r="AG74" s="129" t="s">
        <v>257</v>
      </c>
      <c r="AH74" s="120"/>
      <c r="AI74" s="135"/>
      <c r="AJ74" s="136"/>
      <c r="AK74" s="119"/>
      <c r="AL74" s="120"/>
      <c r="AM74" s="120"/>
      <c r="AN74" s="120"/>
      <c r="AO74" s="100"/>
      <c r="AP74" s="120" t="s">
        <v>220</v>
      </c>
      <c r="AQ74" s="129" t="s">
        <v>755</v>
      </c>
      <c r="AR74" s="129">
        <v>1177</v>
      </c>
      <c r="AS74" s="129" t="s">
        <v>222</v>
      </c>
      <c r="AT74" s="129" t="s">
        <v>223</v>
      </c>
      <c r="AU74" s="129">
        <v>1</v>
      </c>
      <c r="AV74" s="120"/>
      <c r="AW74" s="129"/>
      <c r="AX74" s="120"/>
      <c r="AY74" s="120"/>
      <c r="AZ74" s="120"/>
      <c r="BA74" s="120"/>
      <c r="BB74" s="120"/>
      <c r="BC74" s="120"/>
      <c r="BD74" s="120"/>
      <c r="BE74" s="120"/>
      <c r="BF74" s="120"/>
      <c r="BG74" s="135"/>
      <c r="BH74" s="57" t="s">
        <v>860</v>
      </c>
      <c r="BI74" s="364" t="s">
        <v>942</v>
      </c>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row>
    <row r="75" spans="1:101" s="99" customFormat="1" ht="25.5" hidden="1" customHeight="1" x14ac:dyDescent="0.25">
      <c r="A75" s="29" t="s">
        <v>465</v>
      </c>
      <c r="B75" s="29" t="s">
        <v>466</v>
      </c>
      <c r="C75" s="29" t="s">
        <v>467</v>
      </c>
      <c r="D75" s="30" t="s">
        <v>468</v>
      </c>
      <c r="E75" s="31" t="s">
        <v>469</v>
      </c>
      <c r="F75" s="32" t="s">
        <v>163</v>
      </c>
      <c r="G75" s="32" t="s">
        <v>470</v>
      </c>
      <c r="H75" s="84" t="s">
        <v>164</v>
      </c>
      <c r="I75" s="32" t="s">
        <v>116</v>
      </c>
      <c r="J75" s="32"/>
      <c r="K75" s="32"/>
      <c r="L75" s="32"/>
      <c r="M75" s="32"/>
      <c r="N75" s="33">
        <f>O75+P75+S75</f>
        <v>190492.9411764706</v>
      </c>
      <c r="O75" s="33">
        <f>P75</f>
        <v>14286.970588235294</v>
      </c>
      <c r="P75" s="33">
        <f>7.5*S75/85</f>
        <v>14286.970588235294</v>
      </c>
      <c r="Q75" s="33"/>
      <c r="R75" s="33"/>
      <c r="S75" s="33">
        <v>161919</v>
      </c>
      <c r="T75" s="34">
        <v>43159</v>
      </c>
      <c r="U75" s="35">
        <v>43205</v>
      </c>
      <c r="V75" s="35">
        <v>43281</v>
      </c>
      <c r="W75" s="36">
        <v>44382</v>
      </c>
      <c r="X75" s="114"/>
      <c r="Y75" s="114"/>
      <c r="Z75" s="114">
        <v>25000</v>
      </c>
      <c r="AA75" s="114">
        <v>60000</v>
      </c>
      <c r="AB75" s="114">
        <v>60000</v>
      </c>
      <c r="AC75" s="114">
        <v>16919</v>
      </c>
      <c r="AD75" s="139"/>
      <c r="AE75" s="115"/>
      <c r="AF75" s="145">
        <v>47</v>
      </c>
      <c r="AG75" s="129" t="s">
        <v>257</v>
      </c>
      <c r="AH75" s="120"/>
      <c r="AI75" s="135"/>
      <c r="AJ75" s="136"/>
      <c r="AK75" s="119"/>
      <c r="AL75" s="120"/>
      <c r="AM75" s="120"/>
      <c r="AN75" s="120"/>
      <c r="AO75" s="120"/>
      <c r="AP75" s="120" t="s">
        <v>220</v>
      </c>
      <c r="AQ75" s="129" t="s">
        <v>221</v>
      </c>
      <c r="AR75" s="120">
        <v>1615</v>
      </c>
      <c r="AS75" s="120"/>
      <c r="AT75" s="129"/>
      <c r="AU75" s="120"/>
      <c r="AV75" s="120"/>
      <c r="AW75" s="129"/>
      <c r="AX75" s="120"/>
      <c r="AY75" s="120"/>
      <c r="AZ75" s="120"/>
      <c r="BA75" s="120"/>
      <c r="BB75" s="120"/>
      <c r="BC75" s="120"/>
      <c r="BD75" s="120"/>
      <c r="BE75" s="120"/>
      <c r="BF75" s="120"/>
      <c r="BG75" s="135"/>
      <c r="BH75" s="57" t="s">
        <v>859</v>
      </c>
      <c r="BI75" s="364" t="s">
        <v>942</v>
      </c>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row>
    <row r="76" spans="1:101" s="99" customFormat="1" ht="25.5" hidden="1" customHeight="1" x14ac:dyDescent="0.25">
      <c r="A76" s="29" t="s">
        <v>471</v>
      </c>
      <c r="B76" s="29" t="s">
        <v>472</v>
      </c>
      <c r="C76" s="29" t="s">
        <v>473</v>
      </c>
      <c r="D76" s="30" t="s">
        <v>474</v>
      </c>
      <c r="E76" s="31" t="s">
        <v>475</v>
      </c>
      <c r="F76" s="32" t="s">
        <v>163</v>
      </c>
      <c r="G76" s="32" t="s">
        <v>476</v>
      </c>
      <c r="H76" s="84" t="s">
        <v>164</v>
      </c>
      <c r="I76" s="32" t="s">
        <v>116</v>
      </c>
      <c r="J76" s="32"/>
      <c r="K76" s="32"/>
      <c r="L76" s="32"/>
      <c r="M76" s="32"/>
      <c r="N76" s="33">
        <f>O76+P76+S76</f>
        <v>121941.17647058824</v>
      </c>
      <c r="O76" s="33">
        <f>P76</f>
        <v>9145.5882352941171</v>
      </c>
      <c r="P76" s="33">
        <f>7.5*S76/85</f>
        <v>9145.5882352941171</v>
      </c>
      <c r="Q76" s="33"/>
      <c r="R76" s="33"/>
      <c r="S76" s="33">
        <v>103650</v>
      </c>
      <c r="T76" s="34">
        <v>43159</v>
      </c>
      <c r="U76" s="35">
        <v>43205</v>
      </c>
      <c r="V76" s="35">
        <v>43281</v>
      </c>
      <c r="W76" s="36">
        <v>44624</v>
      </c>
      <c r="X76" s="114"/>
      <c r="Y76" s="114"/>
      <c r="Z76" s="114">
        <v>10000</v>
      </c>
      <c r="AA76" s="114">
        <v>40000</v>
      </c>
      <c r="AB76" s="114">
        <v>23650</v>
      </c>
      <c r="AC76" s="114">
        <v>20000</v>
      </c>
      <c r="AD76" s="139">
        <v>10000</v>
      </c>
      <c r="AE76" s="115"/>
      <c r="AF76" s="145">
        <v>47</v>
      </c>
      <c r="AG76" s="129" t="s">
        <v>257</v>
      </c>
      <c r="AH76" s="100"/>
      <c r="AI76" s="135"/>
      <c r="AJ76" s="136"/>
      <c r="AK76" s="119"/>
      <c r="AL76" s="120"/>
      <c r="AM76" s="120"/>
      <c r="AN76" s="120"/>
      <c r="AO76" s="120"/>
      <c r="AP76" s="129" t="s">
        <v>220</v>
      </c>
      <c r="AQ76" s="129" t="s">
        <v>756</v>
      </c>
      <c r="AR76" s="120">
        <v>1024</v>
      </c>
      <c r="AS76" s="136"/>
      <c r="AT76" s="129"/>
      <c r="AU76" s="120"/>
      <c r="AV76" s="120"/>
      <c r="AW76" s="129"/>
      <c r="AX76" s="120"/>
      <c r="AY76" s="120"/>
      <c r="AZ76" s="120"/>
      <c r="BA76" s="120"/>
      <c r="BB76" s="120"/>
      <c r="BC76" s="120"/>
      <c r="BD76" s="120"/>
      <c r="BE76" s="120"/>
      <c r="BF76" s="120"/>
      <c r="BG76" s="135"/>
      <c r="BH76" s="57" t="s">
        <v>861</v>
      </c>
      <c r="BI76" s="364" t="s">
        <v>942</v>
      </c>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row>
    <row r="77" spans="1:101" s="113" customFormat="1" ht="25.5" hidden="1" customHeight="1" x14ac:dyDescent="0.25">
      <c r="A77" s="20" t="s">
        <v>96</v>
      </c>
      <c r="B77" s="21" t="s">
        <v>84</v>
      </c>
      <c r="C77" s="21"/>
      <c r="D77" s="22" t="s">
        <v>477</v>
      </c>
      <c r="E77" s="23"/>
      <c r="F77" s="23"/>
      <c r="G77" s="23"/>
      <c r="H77" s="23"/>
      <c r="I77" s="23"/>
      <c r="J77" s="23"/>
      <c r="K77" s="23"/>
      <c r="L77" s="23"/>
      <c r="M77" s="23"/>
      <c r="N77" s="23"/>
      <c r="O77" s="23"/>
      <c r="P77" s="23"/>
      <c r="Q77" s="23"/>
      <c r="R77" s="23"/>
      <c r="S77" s="24"/>
      <c r="T77" s="25"/>
      <c r="U77" s="38"/>
      <c r="V77" s="38"/>
      <c r="W77" s="28" t="s">
        <v>276</v>
      </c>
      <c r="X77" s="108"/>
      <c r="Y77" s="108"/>
      <c r="Z77" s="108"/>
      <c r="AA77" s="108"/>
      <c r="AB77" s="108"/>
      <c r="AC77" s="108"/>
      <c r="AD77" s="138"/>
      <c r="AE77" s="109"/>
      <c r="AF77" s="112"/>
      <c r="AG77" s="110"/>
      <c r="AH77" s="110"/>
      <c r="AI77" s="111"/>
      <c r="AJ77" s="109"/>
      <c r="AK77" s="112"/>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1"/>
      <c r="BH77" s="57"/>
      <c r="BI77" s="364" t="s">
        <v>276</v>
      </c>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row>
    <row r="78" spans="1:101" s="99" customFormat="1" ht="25.5" hidden="1" customHeight="1" x14ac:dyDescent="0.25">
      <c r="A78" s="29" t="s">
        <v>478</v>
      </c>
      <c r="B78" s="29" t="s">
        <v>479</v>
      </c>
      <c r="C78" s="29" t="s">
        <v>480</v>
      </c>
      <c r="D78" s="30" t="s">
        <v>481</v>
      </c>
      <c r="E78" s="31" t="s">
        <v>482</v>
      </c>
      <c r="F78" s="32" t="s">
        <v>163</v>
      </c>
      <c r="G78" s="32" t="s">
        <v>400</v>
      </c>
      <c r="H78" s="84" t="s">
        <v>483</v>
      </c>
      <c r="I78" s="32" t="s">
        <v>116</v>
      </c>
      <c r="J78" s="32"/>
      <c r="K78" s="32"/>
      <c r="L78" s="32"/>
      <c r="M78" s="32"/>
      <c r="N78" s="33">
        <v>12312.235294117647</v>
      </c>
      <c r="O78" s="33">
        <v>923.4176470588236</v>
      </c>
      <c r="P78" s="33">
        <v>923.4176470588236</v>
      </c>
      <c r="Q78" s="33">
        <v>0</v>
      </c>
      <c r="R78" s="33">
        <v>0</v>
      </c>
      <c r="S78" s="33">
        <v>10465.4</v>
      </c>
      <c r="T78" s="34">
        <v>43190</v>
      </c>
      <c r="U78" s="35">
        <v>43221</v>
      </c>
      <c r="V78" s="35">
        <v>43312</v>
      </c>
      <c r="W78" s="36">
        <v>44408</v>
      </c>
      <c r="X78" s="114"/>
      <c r="Y78" s="114"/>
      <c r="Z78" s="114">
        <v>1500</v>
      </c>
      <c r="AA78" s="114">
        <v>2500</v>
      </c>
      <c r="AB78" s="114">
        <v>2500</v>
      </c>
      <c r="AC78" s="114">
        <v>1032.33</v>
      </c>
      <c r="AD78" s="139">
        <v>0</v>
      </c>
      <c r="AE78" s="115"/>
      <c r="AF78" s="145">
        <v>47</v>
      </c>
      <c r="AG78" s="129" t="s">
        <v>257</v>
      </c>
      <c r="AH78" s="136"/>
      <c r="AI78" s="120"/>
      <c r="AJ78" s="136"/>
      <c r="AK78" s="120"/>
      <c r="AL78" s="120"/>
      <c r="AM78" s="120"/>
      <c r="AN78" s="120"/>
      <c r="AO78" s="120"/>
      <c r="AP78" s="129" t="s">
        <v>237</v>
      </c>
      <c r="AQ78" s="129" t="s">
        <v>757</v>
      </c>
      <c r="AR78" s="120">
        <v>28</v>
      </c>
      <c r="AS78" s="136"/>
      <c r="AT78" s="129"/>
      <c r="AU78" s="120"/>
      <c r="AV78" s="120"/>
      <c r="AW78" s="129"/>
      <c r="AX78" s="120"/>
      <c r="AY78" s="120"/>
      <c r="AZ78" s="120"/>
      <c r="BA78" s="120"/>
      <c r="BB78" s="120"/>
      <c r="BC78" s="120"/>
      <c r="BD78" s="120"/>
      <c r="BE78" s="120"/>
      <c r="BF78" s="120"/>
      <c r="BG78" s="135"/>
      <c r="BH78" s="57" t="s">
        <v>865</v>
      </c>
      <c r="BI78" s="364" t="s">
        <v>942</v>
      </c>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row>
    <row r="79" spans="1:101" s="99" customFormat="1" ht="25.5" hidden="1" customHeight="1" x14ac:dyDescent="0.25">
      <c r="A79" s="29" t="s">
        <v>484</v>
      </c>
      <c r="B79" s="29" t="s">
        <v>485</v>
      </c>
      <c r="C79" s="29" t="s">
        <v>486</v>
      </c>
      <c r="D79" s="30" t="s">
        <v>487</v>
      </c>
      <c r="E79" s="31" t="s">
        <v>281</v>
      </c>
      <c r="F79" s="32" t="s">
        <v>163</v>
      </c>
      <c r="G79" s="32" t="s">
        <v>488</v>
      </c>
      <c r="H79" s="84" t="s">
        <v>483</v>
      </c>
      <c r="I79" s="32" t="s">
        <v>116</v>
      </c>
      <c r="J79" s="32"/>
      <c r="K79" s="32"/>
      <c r="L79" s="32"/>
      <c r="M79" s="32"/>
      <c r="N79" s="33">
        <v>4317</v>
      </c>
      <c r="O79" s="33">
        <v>323.7</v>
      </c>
      <c r="P79" s="33">
        <v>323.7</v>
      </c>
      <c r="Q79" s="33">
        <v>0</v>
      </c>
      <c r="R79" s="33">
        <v>0</v>
      </c>
      <c r="S79" s="33">
        <v>3669.6</v>
      </c>
      <c r="T79" s="34">
        <v>43190</v>
      </c>
      <c r="U79" s="35">
        <v>43252</v>
      </c>
      <c r="V79" s="35">
        <v>43373</v>
      </c>
      <c r="W79" s="36">
        <v>44381</v>
      </c>
      <c r="X79" s="114"/>
      <c r="Y79" s="114"/>
      <c r="Z79" s="114">
        <v>641</v>
      </c>
      <c r="AA79" s="114">
        <v>1225</v>
      </c>
      <c r="AB79" s="114">
        <v>1700</v>
      </c>
      <c r="AC79" s="114">
        <v>751</v>
      </c>
      <c r="AD79" s="139">
        <v>0</v>
      </c>
      <c r="AE79" s="115"/>
      <c r="AF79" s="145">
        <v>47</v>
      </c>
      <c r="AG79" s="129" t="s">
        <v>257</v>
      </c>
      <c r="AH79" s="136"/>
      <c r="AI79" s="120"/>
      <c r="AJ79" s="136"/>
      <c r="AK79" s="120"/>
      <c r="AL79" s="120"/>
      <c r="AM79" s="120"/>
      <c r="AN79" s="120"/>
      <c r="AO79" s="120"/>
      <c r="AP79" s="129" t="s">
        <v>237</v>
      </c>
      <c r="AQ79" s="129" t="s">
        <v>757</v>
      </c>
      <c r="AR79" s="120">
        <v>9</v>
      </c>
      <c r="AS79" s="136"/>
      <c r="AT79" s="129"/>
      <c r="AU79" s="120"/>
      <c r="AV79" s="120"/>
      <c r="AW79" s="129"/>
      <c r="AX79" s="120"/>
      <c r="AY79" s="120"/>
      <c r="AZ79" s="120"/>
      <c r="BA79" s="120"/>
      <c r="BB79" s="120"/>
      <c r="BC79" s="120"/>
      <c r="BD79" s="120"/>
      <c r="BE79" s="120"/>
      <c r="BF79" s="120"/>
      <c r="BG79" s="135"/>
      <c r="BH79" s="57" t="s">
        <v>864</v>
      </c>
      <c r="BI79" s="364" t="s">
        <v>942</v>
      </c>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row>
    <row r="80" spans="1:101" s="99" customFormat="1" ht="25.5" hidden="1" customHeight="1" x14ac:dyDescent="0.25">
      <c r="A80" s="29" t="s">
        <v>489</v>
      </c>
      <c r="B80" s="29" t="s">
        <v>490</v>
      </c>
      <c r="C80" s="29" t="s">
        <v>491</v>
      </c>
      <c r="D80" s="30" t="s">
        <v>492</v>
      </c>
      <c r="E80" s="31" t="s">
        <v>493</v>
      </c>
      <c r="F80" s="32" t="s">
        <v>163</v>
      </c>
      <c r="G80" s="32" t="s">
        <v>494</v>
      </c>
      <c r="H80" s="84" t="s">
        <v>483</v>
      </c>
      <c r="I80" s="32" t="s">
        <v>116</v>
      </c>
      <c r="J80" s="32"/>
      <c r="K80" s="32"/>
      <c r="L80" s="32"/>
      <c r="M80" s="32"/>
      <c r="N80" s="33">
        <v>10980</v>
      </c>
      <c r="O80" s="33">
        <v>823.5</v>
      </c>
      <c r="P80" s="33">
        <v>823.5</v>
      </c>
      <c r="Q80" s="33">
        <v>0</v>
      </c>
      <c r="R80" s="33">
        <v>0</v>
      </c>
      <c r="S80" s="33">
        <v>9333</v>
      </c>
      <c r="T80" s="34">
        <v>43190</v>
      </c>
      <c r="U80" s="35">
        <v>43252</v>
      </c>
      <c r="V80" s="35">
        <v>43373</v>
      </c>
      <c r="W80" s="36">
        <v>44381</v>
      </c>
      <c r="X80" s="114"/>
      <c r="Y80" s="114"/>
      <c r="Z80" s="114">
        <v>3000</v>
      </c>
      <c r="AA80" s="114">
        <v>6333</v>
      </c>
      <c r="AB80" s="114"/>
      <c r="AC80" s="114"/>
      <c r="AD80" s="139"/>
      <c r="AE80" s="115"/>
      <c r="AF80" s="145">
        <v>47</v>
      </c>
      <c r="AG80" s="129" t="s">
        <v>257</v>
      </c>
      <c r="AH80" s="136"/>
      <c r="AI80" s="120"/>
      <c r="AJ80" s="136"/>
      <c r="AK80" s="120"/>
      <c r="AL80" s="120"/>
      <c r="AM80" s="120"/>
      <c r="AN80" s="120"/>
      <c r="AO80" s="120"/>
      <c r="AP80" s="129" t="s">
        <v>237</v>
      </c>
      <c r="AQ80" s="129" t="s">
        <v>757</v>
      </c>
      <c r="AR80" s="120">
        <v>25</v>
      </c>
      <c r="AS80" s="136"/>
      <c r="AT80" s="129"/>
      <c r="AU80" s="120"/>
      <c r="AV80" s="120"/>
      <c r="AW80" s="129"/>
      <c r="AX80" s="120"/>
      <c r="AY80" s="120"/>
      <c r="AZ80" s="120"/>
      <c r="BA80" s="120"/>
      <c r="BB80" s="120"/>
      <c r="BC80" s="120"/>
      <c r="BD80" s="120"/>
      <c r="BE80" s="120"/>
      <c r="BF80" s="120"/>
      <c r="BG80" s="135"/>
      <c r="BH80" s="57" t="s">
        <v>863</v>
      </c>
      <c r="BI80" s="364" t="s">
        <v>942</v>
      </c>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row>
    <row r="81" spans="1:101" s="99" customFormat="1" ht="25.5" hidden="1" customHeight="1" x14ac:dyDescent="0.25">
      <c r="A81" s="29" t="s">
        <v>495</v>
      </c>
      <c r="B81" s="29" t="s">
        <v>496</v>
      </c>
      <c r="C81" s="29" t="s">
        <v>497</v>
      </c>
      <c r="D81" s="30" t="s">
        <v>498</v>
      </c>
      <c r="E81" s="31" t="s">
        <v>499</v>
      </c>
      <c r="F81" s="32" t="s">
        <v>163</v>
      </c>
      <c r="G81" s="32" t="s">
        <v>362</v>
      </c>
      <c r="H81" s="84" t="s">
        <v>483</v>
      </c>
      <c r="I81" s="32" t="s">
        <v>116</v>
      </c>
      <c r="J81" s="32"/>
      <c r="K81" s="32"/>
      <c r="L81" s="32"/>
      <c r="M81" s="32"/>
      <c r="N81" s="33">
        <v>17152.939999999999</v>
      </c>
      <c r="O81" s="33">
        <v>1286.47</v>
      </c>
      <c r="P81" s="33">
        <v>1286.47</v>
      </c>
      <c r="Q81" s="33">
        <v>0</v>
      </c>
      <c r="R81" s="33">
        <v>0</v>
      </c>
      <c r="S81" s="33">
        <v>14580</v>
      </c>
      <c r="T81" s="34">
        <v>43190</v>
      </c>
      <c r="U81" s="35">
        <v>43344</v>
      </c>
      <c r="V81" s="35">
        <v>43465</v>
      </c>
      <c r="W81" s="36">
        <v>44615</v>
      </c>
      <c r="X81" s="114"/>
      <c r="Y81" s="114"/>
      <c r="Z81" s="114"/>
      <c r="AA81" s="114">
        <v>4860</v>
      </c>
      <c r="AB81" s="114">
        <v>4860</v>
      </c>
      <c r="AC81" s="114">
        <v>4860</v>
      </c>
      <c r="AD81" s="139"/>
      <c r="AE81" s="115"/>
      <c r="AF81" s="145">
        <v>47</v>
      </c>
      <c r="AG81" s="129" t="s">
        <v>257</v>
      </c>
      <c r="AH81" s="136"/>
      <c r="AI81" s="120"/>
      <c r="AJ81" s="136"/>
      <c r="AK81" s="120"/>
      <c r="AL81" s="120"/>
      <c r="AM81" s="120"/>
      <c r="AN81" s="120"/>
      <c r="AO81" s="120"/>
      <c r="AP81" s="129" t="s">
        <v>237</v>
      </c>
      <c r="AQ81" s="129" t="s">
        <v>757</v>
      </c>
      <c r="AR81" s="120">
        <v>38</v>
      </c>
      <c r="AS81" s="136"/>
      <c r="AT81" s="129"/>
      <c r="AU81" s="120"/>
      <c r="AV81" s="120"/>
      <c r="AW81" s="129"/>
      <c r="AX81" s="120"/>
      <c r="AY81" s="120"/>
      <c r="AZ81" s="120"/>
      <c r="BA81" s="120"/>
      <c r="BB81" s="120"/>
      <c r="BC81" s="120"/>
      <c r="BD81" s="120"/>
      <c r="BE81" s="120"/>
      <c r="BF81" s="120"/>
      <c r="BG81" s="135"/>
      <c r="BH81" s="57" t="s">
        <v>866</v>
      </c>
      <c r="BI81" s="364" t="s">
        <v>942</v>
      </c>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row>
    <row r="82" spans="1:101" ht="25.5" customHeight="1" x14ac:dyDescent="0.25">
      <c r="A82" s="415" t="s">
        <v>97</v>
      </c>
      <c r="B82" s="415"/>
      <c r="C82" s="415"/>
      <c r="D82" s="416" t="s">
        <v>500</v>
      </c>
      <c r="E82" s="417"/>
      <c r="F82" s="417"/>
      <c r="G82" s="417"/>
      <c r="H82" s="417"/>
      <c r="I82" s="417"/>
      <c r="J82" s="417"/>
      <c r="K82" s="417"/>
      <c r="L82" s="417"/>
      <c r="M82" s="417"/>
      <c r="N82" s="417"/>
      <c r="O82" s="417"/>
      <c r="P82" s="417"/>
      <c r="Q82" s="417"/>
      <c r="R82" s="417"/>
      <c r="S82" s="417"/>
      <c r="T82" s="418"/>
      <c r="U82" s="419"/>
      <c r="V82" s="419"/>
      <c r="W82" s="420" t="s">
        <v>276</v>
      </c>
      <c r="X82" s="108"/>
      <c r="Y82" s="108"/>
      <c r="Z82" s="108"/>
      <c r="AA82" s="108"/>
      <c r="AB82" s="108"/>
      <c r="AC82" s="108"/>
      <c r="AD82" s="138"/>
      <c r="AE82" s="109"/>
      <c r="AF82" s="133"/>
      <c r="AG82" s="117"/>
      <c r="AH82" s="110"/>
      <c r="AI82" s="110"/>
      <c r="AJ82" s="109"/>
      <c r="AK82" s="110"/>
      <c r="AL82" s="110"/>
      <c r="AM82" s="110"/>
      <c r="AN82" s="110"/>
      <c r="AO82" s="110"/>
      <c r="AP82" s="117"/>
      <c r="AQ82" s="117"/>
      <c r="AR82" s="117"/>
      <c r="AS82" s="117"/>
      <c r="AT82" s="117"/>
      <c r="AU82" s="117"/>
      <c r="AV82" s="117"/>
      <c r="AW82" s="117"/>
      <c r="AX82" s="117"/>
      <c r="AY82" s="117"/>
      <c r="AZ82" s="117"/>
      <c r="BA82" s="117"/>
      <c r="BB82" s="117"/>
      <c r="BC82" s="117"/>
      <c r="BD82" s="117"/>
      <c r="BE82" s="117"/>
      <c r="BF82" s="117"/>
      <c r="BG82" s="132"/>
      <c r="BH82" s="57"/>
      <c r="BI82" s="364" t="s">
        <v>276</v>
      </c>
    </row>
    <row r="83" spans="1:101" ht="25.5"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413" t="s">
        <v>1200</v>
      </c>
      <c r="O83" s="413" t="s">
        <v>1201</v>
      </c>
      <c r="P83" s="413" t="s">
        <v>1202</v>
      </c>
      <c r="Q83" s="413">
        <v>0</v>
      </c>
      <c r="R83" s="413">
        <v>0</v>
      </c>
      <c r="S83" s="413" t="s">
        <v>1203</v>
      </c>
      <c r="T83" s="43">
        <v>43312</v>
      </c>
      <c r="U83" s="44">
        <v>43374</v>
      </c>
      <c r="V83" s="44">
        <v>43465</v>
      </c>
      <c r="W83" s="45">
        <v>43889</v>
      </c>
      <c r="X83" s="91"/>
      <c r="Y83" s="91"/>
      <c r="Z83" s="91"/>
      <c r="AA83" s="91" t="e">
        <f>S83/17*12</f>
        <v>#VALUE!</v>
      </c>
      <c r="AB83" s="91" t="e">
        <f>S83-AA83</f>
        <v>#VALUE!</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101" ht="25.5"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t="s">
        <v>1204</v>
      </c>
      <c r="O84" s="91"/>
      <c r="P84" s="91" t="s">
        <v>1206</v>
      </c>
      <c r="Q84" s="91" t="s">
        <v>1206</v>
      </c>
      <c r="R84" s="91"/>
      <c r="S84" s="91" t="s">
        <v>1205</v>
      </c>
      <c r="T84" s="43">
        <v>43312</v>
      </c>
      <c r="U84" s="44">
        <v>43344</v>
      </c>
      <c r="V84" s="44">
        <v>43434</v>
      </c>
      <c r="W84" s="45">
        <v>43646</v>
      </c>
      <c r="X84" s="91"/>
      <c r="Y84" s="91"/>
      <c r="Z84" s="91" t="e">
        <f>S84/6</f>
        <v>#VALUE!</v>
      </c>
      <c r="AA84" s="91" t="e">
        <f>S84-Z84</f>
        <v>#VALUE!</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942</v>
      </c>
    </row>
    <row r="85" spans="1:101" ht="45"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413" t="s">
        <v>1252</v>
      </c>
      <c r="O85" s="413" t="s">
        <v>1253</v>
      </c>
      <c r="P85" s="413" t="s">
        <v>1254</v>
      </c>
      <c r="Q85" s="413"/>
      <c r="R85" s="413"/>
      <c r="S85" s="413" t="s">
        <v>1255</v>
      </c>
      <c r="T85" s="43">
        <v>43312</v>
      </c>
      <c r="U85" s="44">
        <v>43371</v>
      </c>
      <c r="V85" s="44">
        <v>43434</v>
      </c>
      <c r="W85" s="45">
        <v>43889</v>
      </c>
      <c r="X85" s="91"/>
      <c r="Y85" s="91"/>
      <c r="Z85" s="91" t="e">
        <f>S85/24</f>
        <v>#VALUE!</v>
      </c>
      <c r="AA85" s="91" t="e">
        <f>Z85*12</f>
        <v>#VALUE!</v>
      </c>
      <c r="AB85" s="91" t="e">
        <f>S85-Z85-AA85</f>
        <v>#VALUE!</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101" ht="25.5"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t="s">
        <v>1207</v>
      </c>
      <c r="O86" s="91"/>
      <c r="P86" s="91" t="s">
        <v>1209</v>
      </c>
      <c r="Q86" s="91" t="s">
        <v>1210</v>
      </c>
      <c r="R86" s="91"/>
      <c r="S86" s="91" t="s">
        <v>1208</v>
      </c>
      <c r="T86" s="43">
        <v>43312</v>
      </c>
      <c r="U86" s="44">
        <v>43371</v>
      </c>
      <c r="V86" s="44">
        <v>43434</v>
      </c>
      <c r="W86" s="45">
        <v>43829</v>
      </c>
      <c r="X86" s="91"/>
      <c r="Y86" s="91"/>
      <c r="Z86" s="91" t="e">
        <f>S86/12</f>
        <v>#VALUE!</v>
      </c>
      <c r="AA86" s="91" t="e">
        <f>S86-Z86</f>
        <v>#VALUE!</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942</v>
      </c>
    </row>
    <row r="87" spans="1:101" ht="25.5"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942</v>
      </c>
    </row>
    <row r="88" spans="1:101" ht="25.5"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v>14262.54</v>
      </c>
      <c r="O88" s="91"/>
      <c r="P88" s="91" t="s">
        <v>1212</v>
      </c>
      <c r="Q88" s="91">
        <v>1069.7</v>
      </c>
      <c r="R88" s="91"/>
      <c r="S88" s="91" t="s">
        <v>1211</v>
      </c>
      <c r="T88" s="43">
        <v>43312</v>
      </c>
      <c r="U88" s="44">
        <v>43371</v>
      </c>
      <c r="V88" s="44">
        <v>43434</v>
      </c>
      <c r="W88" s="45">
        <v>43830</v>
      </c>
      <c r="X88" s="91"/>
      <c r="Y88" s="91"/>
      <c r="Z88" s="91" t="e">
        <f>S88/12</f>
        <v>#VALUE!</v>
      </c>
      <c r="AA88" s="91" t="e">
        <f>S88-Z88</f>
        <v>#VALUE!</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942</v>
      </c>
    </row>
    <row r="89" spans="1:101" ht="25.5"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v>21476.829999999998</v>
      </c>
      <c r="O89" s="91"/>
      <c r="P89" s="91" t="s">
        <v>1214</v>
      </c>
      <c r="Q89" s="91">
        <v>1610.77</v>
      </c>
      <c r="R89" s="91"/>
      <c r="S89" s="91" t="s">
        <v>1213</v>
      </c>
      <c r="T89" s="43">
        <v>43312</v>
      </c>
      <c r="U89" s="44">
        <v>43371</v>
      </c>
      <c r="V89" s="44">
        <v>43434</v>
      </c>
      <c r="W89" s="45">
        <v>43830</v>
      </c>
      <c r="X89" s="91"/>
      <c r="Y89" s="91"/>
      <c r="Z89" s="91" t="e">
        <f>S89/12</f>
        <v>#VALUE!</v>
      </c>
      <c r="AA89" s="91" t="e">
        <f>S89-Z89</f>
        <v>#VALUE!</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942</v>
      </c>
    </row>
    <row r="90" spans="1:101" ht="25.5"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t="s">
        <v>1215</v>
      </c>
      <c r="O90" s="91" t="s">
        <v>1218</v>
      </c>
      <c r="P90" s="91" t="s">
        <v>1217</v>
      </c>
      <c r="Q90" s="91"/>
      <c r="R90" s="91"/>
      <c r="S90" s="91" t="s">
        <v>1216</v>
      </c>
      <c r="T90" s="43">
        <v>43312</v>
      </c>
      <c r="U90" s="44">
        <v>43358</v>
      </c>
      <c r="V90" s="44">
        <v>43465</v>
      </c>
      <c r="W90" s="45">
        <v>43920</v>
      </c>
      <c r="X90" s="91"/>
      <c r="Y90" s="91"/>
      <c r="Z90" s="91"/>
      <c r="AA90" s="91" t="e">
        <f>S90/21*12</f>
        <v>#VALUE!</v>
      </c>
      <c r="AB90" s="91" t="e">
        <f>S90-AA90</f>
        <v>#VALUE!</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942</v>
      </c>
    </row>
    <row r="91" spans="1:101" ht="25.5"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t="s">
        <v>1220</v>
      </c>
      <c r="O91" s="91"/>
      <c r="P91" s="91" t="s">
        <v>1221</v>
      </c>
      <c r="Q91" s="91" t="s">
        <v>1222</v>
      </c>
      <c r="R91" s="91"/>
      <c r="S91" s="91" t="s">
        <v>1219</v>
      </c>
      <c r="T91" s="43">
        <v>43312</v>
      </c>
      <c r="U91" s="44">
        <v>43358</v>
      </c>
      <c r="V91" s="44">
        <v>43465</v>
      </c>
      <c r="W91" s="45">
        <v>43889</v>
      </c>
      <c r="X91" s="91"/>
      <c r="Y91" s="91"/>
      <c r="Z91" s="91" t="e">
        <f>S91/16.5*0.5</f>
        <v>#VALUE!</v>
      </c>
      <c r="AA91" s="91" t="e">
        <f>S91/16.5*12</f>
        <v>#VALUE!</v>
      </c>
      <c r="AB91" s="91" t="e">
        <f>S91-AA91-Z91</f>
        <v>#VALUE!</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942</v>
      </c>
    </row>
    <row r="92" spans="1:101" ht="25.5"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t="s">
        <v>1226</v>
      </c>
      <c r="O92" s="91" t="s">
        <v>1225</v>
      </c>
      <c r="P92" s="91" t="s">
        <v>1224</v>
      </c>
      <c r="Q92" s="91"/>
      <c r="R92" s="91"/>
      <c r="S92" s="91" t="s">
        <v>1223</v>
      </c>
      <c r="T92" s="43">
        <v>43312</v>
      </c>
      <c r="U92" s="44">
        <v>43358</v>
      </c>
      <c r="V92" s="44">
        <v>43465</v>
      </c>
      <c r="W92" s="45">
        <v>43889</v>
      </c>
      <c r="X92" s="91"/>
      <c r="Y92" s="91"/>
      <c r="Z92" s="91" t="e">
        <f>S92/17.5*0.5</f>
        <v>#VALUE!</v>
      </c>
      <c r="AA92" s="91" t="e">
        <f>S92/17.5*12</f>
        <v>#VALUE!</v>
      </c>
      <c r="AB92" s="91" t="e">
        <f>S92-AA92-Z92</f>
        <v>#VALUE!</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942</v>
      </c>
    </row>
    <row r="93" spans="1:101" ht="25.5"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t="s">
        <v>1227</v>
      </c>
      <c r="O93" s="91" t="s">
        <v>1230</v>
      </c>
      <c r="P93" s="91" t="s">
        <v>1229</v>
      </c>
      <c r="Q93" s="91"/>
      <c r="R93" s="91"/>
      <c r="S93" s="91" t="s">
        <v>1228</v>
      </c>
      <c r="T93" s="43">
        <v>43312</v>
      </c>
      <c r="U93" s="44">
        <v>43373</v>
      </c>
      <c r="V93" s="44">
        <v>43465</v>
      </c>
      <c r="W93" s="45">
        <v>43889</v>
      </c>
      <c r="X93" s="91"/>
      <c r="Y93" s="91"/>
      <c r="Z93" s="91"/>
      <c r="AA93" s="91" t="e">
        <f>S93/16*12</f>
        <v>#VALUE!</v>
      </c>
      <c r="AB93" s="91" t="e">
        <f>S93-AA93</f>
        <v>#VALUE!</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942</v>
      </c>
    </row>
    <row r="94" spans="1:101" ht="25.5"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t="s">
        <v>1232</v>
      </c>
      <c r="O94" s="91" t="s">
        <v>1231</v>
      </c>
      <c r="P94" s="91" t="s">
        <v>1233</v>
      </c>
      <c r="Q94" s="91"/>
      <c r="R94" s="91"/>
      <c r="S94" s="91" t="s">
        <v>1234</v>
      </c>
      <c r="T94" s="43">
        <v>43312</v>
      </c>
      <c r="U94" s="44">
        <v>43358</v>
      </c>
      <c r="V94" s="44">
        <v>43465</v>
      </c>
      <c r="W94" s="45">
        <v>43889</v>
      </c>
      <c r="X94" s="91"/>
      <c r="Y94" s="91"/>
      <c r="Z94" s="91" t="e">
        <f>S94/17.5*0.5</f>
        <v>#VALUE!</v>
      </c>
      <c r="AA94" s="91" t="e">
        <f>S94/17.5*12</f>
        <v>#VALUE!</v>
      </c>
      <c r="AB94" s="91" t="e">
        <f>S94-AA94-Z94</f>
        <v>#VALUE!</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942</v>
      </c>
    </row>
    <row r="95" spans="1:101" ht="25.5"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t="s">
        <v>1235</v>
      </c>
      <c r="O95" s="91" t="s">
        <v>1237</v>
      </c>
      <c r="P95" s="91" t="s">
        <v>1238</v>
      </c>
      <c r="Q95" s="91"/>
      <c r="R95" s="414" t="s">
        <v>1239</v>
      </c>
      <c r="S95" s="91" t="s">
        <v>1236</v>
      </c>
      <c r="T95" s="43">
        <v>43312</v>
      </c>
      <c r="U95" s="44">
        <v>43464</v>
      </c>
      <c r="V95" s="44">
        <v>43554</v>
      </c>
      <c r="W95" s="45">
        <v>43830</v>
      </c>
      <c r="X95" s="91"/>
      <c r="Y95" s="91"/>
      <c r="Z95" s="91"/>
      <c r="AA95" s="91" t="str">
        <f>S95</f>
        <v>14 949,00                          11 914,10</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942</v>
      </c>
    </row>
    <row r="96" spans="1:101" ht="25.5"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413" t="s">
        <v>1243</v>
      </c>
      <c r="O96" s="413" t="s">
        <v>1241</v>
      </c>
      <c r="P96" s="413" t="s">
        <v>1242</v>
      </c>
      <c r="Q96" s="413"/>
      <c r="R96" s="413"/>
      <c r="S96" s="413" t="s">
        <v>1240</v>
      </c>
      <c r="T96" s="43">
        <v>43312</v>
      </c>
      <c r="U96" s="44">
        <v>43363</v>
      </c>
      <c r="V96" s="44">
        <v>43434</v>
      </c>
      <c r="W96" s="45">
        <v>43889</v>
      </c>
      <c r="X96" s="91"/>
      <c r="Y96" s="91"/>
      <c r="Z96" s="91" t="e">
        <f>S96/17*1</f>
        <v>#VALUE!</v>
      </c>
      <c r="AA96" s="91" t="e">
        <f>S96/17*12</f>
        <v>#VALUE!</v>
      </c>
      <c r="AB96" s="91" t="e">
        <f>S96-Z96-AA96</f>
        <v>#VALUE!</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101" ht="25.5"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942</v>
      </c>
    </row>
    <row r="98" spans="1:101" ht="25.5"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t="s">
        <v>1244</v>
      </c>
      <c r="O98" s="91"/>
      <c r="P98" s="91" t="s">
        <v>1246</v>
      </c>
      <c r="Q98" s="91" t="s">
        <v>1247</v>
      </c>
      <c r="R98" s="91"/>
      <c r="S98" s="91" t="s">
        <v>1245</v>
      </c>
      <c r="T98" s="43">
        <v>43312</v>
      </c>
      <c r="U98" s="44">
        <v>43348</v>
      </c>
      <c r="V98" s="44">
        <v>43434</v>
      </c>
      <c r="W98" s="45">
        <v>43646</v>
      </c>
      <c r="X98" s="91"/>
      <c r="Y98" s="91"/>
      <c r="Z98" s="91" t="e">
        <f>S98/13</f>
        <v>#VALUE!</v>
      </c>
      <c r="AA98" s="91" t="e">
        <f>S98-Z98</f>
        <v>#VALUE!</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101" ht="25.5"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t="s">
        <v>1248</v>
      </c>
      <c r="O99" s="91"/>
      <c r="P99" s="91" t="s">
        <v>1250</v>
      </c>
      <c r="Q99" s="91" t="s">
        <v>1251</v>
      </c>
      <c r="R99" s="91"/>
      <c r="S99" s="91" t="s">
        <v>1249</v>
      </c>
      <c r="T99" s="43">
        <v>43312</v>
      </c>
      <c r="U99" s="44">
        <v>43353</v>
      </c>
      <c r="V99" s="44">
        <v>43434</v>
      </c>
      <c r="W99" s="45">
        <v>43677</v>
      </c>
      <c r="X99" s="91"/>
      <c r="Y99" s="91"/>
      <c r="Z99" s="91" t="e">
        <f>S99/7</f>
        <v>#VALUE!</v>
      </c>
      <c r="AA99" s="91" t="e">
        <f>S99-Z99</f>
        <v>#VALUE!</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942</v>
      </c>
    </row>
    <row r="100" spans="1:101" s="165" customFormat="1" ht="24.75" hidden="1" customHeight="1" thickBot="1" x14ac:dyDescent="0.3">
      <c r="A100" s="78" t="s">
        <v>584</v>
      </c>
      <c r="B100" s="79"/>
      <c r="C100" s="79"/>
      <c r="D100" s="79" t="s">
        <v>585</v>
      </c>
      <c r="E100" s="80"/>
      <c r="F100" s="80"/>
      <c r="G100" s="80"/>
      <c r="H100" s="80"/>
      <c r="I100" s="80"/>
      <c r="J100" s="80"/>
      <c r="K100" s="80"/>
      <c r="L100" s="80"/>
      <c r="M100" s="80"/>
      <c r="N100" s="80"/>
      <c r="O100" s="80"/>
      <c r="P100" s="80"/>
      <c r="Q100" s="80"/>
      <c r="R100" s="80"/>
      <c r="S100" s="94"/>
      <c r="T100" s="81"/>
      <c r="U100" s="82"/>
      <c r="V100" s="82"/>
      <c r="W100" s="83" t="s">
        <v>276</v>
      </c>
      <c r="X100" s="166"/>
      <c r="Y100" s="166"/>
      <c r="Z100" s="166"/>
      <c r="AA100" s="166"/>
      <c r="AB100" s="166"/>
      <c r="AC100" s="166"/>
      <c r="AD100" s="167"/>
      <c r="AE100" s="163"/>
      <c r="AF100" s="168"/>
      <c r="AG100" s="166"/>
      <c r="AH100" s="166"/>
      <c r="AI100" s="166"/>
      <c r="AJ100" s="163"/>
      <c r="AK100" s="166"/>
      <c r="AL100" s="166"/>
      <c r="AM100" s="166"/>
      <c r="AN100" s="166"/>
      <c r="AO100" s="166"/>
      <c r="AP100" s="169"/>
      <c r="AQ100" s="169"/>
      <c r="AR100" s="169"/>
      <c r="AS100" s="169"/>
      <c r="AT100" s="166"/>
      <c r="AU100" s="169"/>
      <c r="AV100" s="169"/>
      <c r="AW100" s="166"/>
      <c r="AX100" s="169"/>
      <c r="AY100" s="169"/>
      <c r="AZ100" s="166"/>
      <c r="BA100" s="169"/>
      <c r="BB100" s="169"/>
      <c r="BC100" s="169"/>
      <c r="BD100" s="169"/>
      <c r="BE100" s="169"/>
      <c r="BF100" s="169"/>
      <c r="BG100" s="368"/>
      <c r="BH100" s="57"/>
      <c r="BI100" s="364" t="s">
        <v>276</v>
      </c>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row>
    <row r="101" spans="1:101" s="113" customFormat="1" ht="25.5" hidden="1" customHeight="1" x14ac:dyDescent="0.25">
      <c r="A101" s="20" t="s">
        <v>98</v>
      </c>
      <c r="B101" s="21"/>
      <c r="C101" s="21"/>
      <c r="D101" s="37" t="s">
        <v>586</v>
      </c>
      <c r="E101" s="23"/>
      <c r="F101" s="23"/>
      <c r="G101" s="23"/>
      <c r="H101" s="23"/>
      <c r="I101" s="23"/>
      <c r="J101" s="23"/>
      <c r="K101" s="23"/>
      <c r="L101" s="23"/>
      <c r="M101" s="23"/>
      <c r="N101" s="23"/>
      <c r="O101" s="23"/>
      <c r="P101" s="23"/>
      <c r="Q101" s="23"/>
      <c r="R101" s="23"/>
      <c r="S101" s="24"/>
      <c r="T101" s="25"/>
      <c r="U101" s="38"/>
      <c r="V101" s="38"/>
      <c r="W101" s="28" t="s">
        <v>276</v>
      </c>
      <c r="X101" s="108"/>
      <c r="Y101" s="108"/>
      <c r="Z101" s="108"/>
      <c r="AA101" s="108"/>
      <c r="AB101" s="108"/>
      <c r="AC101" s="108"/>
      <c r="AD101" s="138"/>
      <c r="AE101" s="109"/>
      <c r="AF101" s="112"/>
      <c r="AG101" s="110"/>
      <c r="AH101" s="110"/>
      <c r="AI101" s="111"/>
      <c r="AJ101" s="109"/>
      <c r="AK101" s="112"/>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1"/>
      <c r="BH101" s="57"/>
      <c r="BI101" s="364" t="s">
        <v>276</v>
      </c>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row>
    <row r="102" spans="1:101" s="99" customFormat="1" ht="45.75" hidden="1" customHeight="1" x14ac:dyDescent="0.25">
      <c r="A102" s="29" t="s">
        <v>148</v>
      </c>
      <c r="B102" s="29" t="s">
        <v>587</v>
      </c>
      <c r="C102" s="29" t="s">
        <v>588</v>
      </c>
      <c r="D102" s="30" t="s">
        <v>589</v>
      </c>
      <c r="E102" s="31" t="s">
        <v>267</v>
      </c>
      <c r="F102" s="32" t="s">
        <v>155</v>
      </c>
      <c r="G102" s="32" t="s">
        <v>590</v>
      </c>
      <c r="H102" s="32" t="s">
        <v>591</v>
      </c>
      <c r="I102" s="32" t="s">
        <v>116</v>
      </c>
      <c r="J102" s="32"/>
      <c r="K102" s="32"/>
      <c r="L102" s="32"/>
      <c r="M102" s="32"/>
      <c r="N102" s="33">
        <v>163883.85</v>
      </c>
      <c r="O102" s="33">
        <v>24582.58</v>
      </c>
      <c r="P102" s="33"/>
      <c r="Q102" s="33"/>
      <c r="R102" s="33"/>
      <c r="S102" s="33">
        <v>139301.26999999999</v>
      </c>
      <c r="T102" s="34">
        <v>42644</v>
      </c>
      <c r="U102" s="35">
        <v>42736</v>
      </c>
      <c r="V102" s="35">
        <v>42916</v>
      </c>
      <c r="W102" s="36">
        <v>43404</v>
      </c>
      <c r="X102" s="114">
        <v>0</v>
      </c>
      <c r="Y102" s="114">
        <v>54273.440000000002</v>
      </c>
      <c r="Z102" s="114">
        <v>90000</v>
      </c>
      <c r="AA102" s="114">
        <v>0</v>
      </c>
      <c r="AB102" s="114">
        <v>0</v>
      </c>
      <c r="AC102" s="114"/>
      <c r="AD102" s="139"/>
      <c r="AE102" s="115"/>
      <c r="AF102" s="119">
        <v>27</v>
      </c>
      <c r="AG102" s="129" t="s">
        <v>248</v>
      </c>
      <c r="AH102" s="120"/>
      <c r="AI102" s="135"/>
      <c r="AJ102" s="136"/>
      <c r="AK102" s="119"/>
      <c r="AL102" s="120"/>
      <c r="AM102" s="120"/>
      <c r="AN102" s="120"/>
      <c r="AO102" s="120"/>
      <c r="AP102" s="120" t="s">
        <v>213</v>
      </c>
      <c r="AQ102" s="129" t="s">
        <v>761</v>
      </c>
      <c r="AR102" s="120">
        <v>1</v>
      </c>
      <c r="AS102" s="120" t="s">
        <v>214</v>
      </c>
      <c r="AT102" s="129" t="s">
        <v>762</v>
      </c>
      <c r="AU102" s="120">
        <v>12</v>
      </c>
      <c r="AV102" s="120" t="s">
        <v>215</v>
      </c>
      <c r="AW102" s="144" t="s">
        <v>763</v>
      </c>
      <c r="AX102" s="120">
        <v>11</v>
      </c>
      <c r="AY102" s="120"/>
      <c r="AZ102" s="120"/>
      <c r="BA102" s="120"/>
      <c r="BB102" s="120"/>
      <c r="BC102" s="120"/>
      <c r="BD102" s="120"/>
      <c r="BE102" s="120"/>
      <c r="BF102" s="120"/>
      <c r="BG102" s="135"/>
      <c r="BH102" s="57" t="s">
        <v>834</v>
      </c>
      <c r="BI102" s="364" t="s">
        <v>940</v>
      </c>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row>
    <row r="103" spans="1:101" s="99" customFormat="1" ht="25.5" hidden="1" customHeight="1" x14ac:dyDescent="0.25">
      <c r="A103" s="29" t="s">
        <v>151</v>
      </c>
      <c r="B103" s="29" t="s">
        <v>592</v>
      </c>
      <c r="C103" s="29" t="s">
        <v>593</v>
      </c>
      <c r="D103" s="30" t="s">
        <v>594</v>
      </c>
      <c r="E103" s="31" t="s">
        <v>281</v>
      </c>
      <c r="F103" s="32" t="s">
        <v>155</v>
      </c>
      <c r="G103" s="32" t="s">
        <v>322</v>
      </c>
      <c r="H103" s="32" t="s">
        <v>591</v>
      </c>
      <c r="I103" s="32" t="s">
        <v>116</v>
      </c>
      <c r="J103" s="32"/>
      <c r="K103" s="32"/>
      <c r="L103" s="32"/>
      <c r="M103" s="32"/>
      <c r="N103" s="33">
        <v>77491.23</v>
      </c>
      <c r="O103" s="33">
        <v>22331.96</v>
      </c>
      <c r="P103" s="33"/>
      <c r="Q103" s="33"/>
      <c r="R103" s="33"/>
      <c r="S103" s="33">
        <v>55159.27</v>
      </c>
      <c r="T103" s="34">
        <v>42644</v>
      </c>
      <c r="U103" s="35">
        <v>42699</v>
      </c>
      <c r="V103" s="35">
        <v>42794</v>
      </c>
      <c r="W103" s="36">
        <v>43220</v>
      </c>
      <c r="X103" s="114">
        <v>0</v>
      </c>
      <c r="Y103" s="114">
        <v>55462</v>
      </c>
      <c r="Z103" s="114">
        <v>0</v>
      </c>
      <c r="AA103" s="114">
        <v>0</v>
      </c>
      <c r="AB103" s="114">
        <v>0</v>
      </c>
      <c r="AC103" s="114"/>
      <c r="AD103" s="139"/>
      <c r="AE103" s="115"/>
      <c r="AF103" s="119">
        <v>27</v>
      </c>
      <c r="AG103" s="129" t="s">
        <v>248</v>
      </c>
      <c r="AH103" s="120"/>
      <c r="AI103" s="135"/>
      <c r="AJ103" s="136"/>
      <c r="AK103" s="119"/>
      <c r="AL103" s="120"/>
      <c r="AM103" s="120"/>
      <c r="AN103" s="120"/>
      <c r="AO103" s="120"/>
      <c r="AP103" s="120" t="s">
        <v>213</v>
      </c>
      <c r="AQ103" s="129" t="s">
        <v>761</v>
      </c>
      <c r="AR103" s="120">
        <v>1</v>
      </c>
      <c r="AS103" s="120" t="s">
        <v>214</v>
      </c>
      <c r="AT103" s="129" t="s">
        <v>762</v>
      </c>
      <c r="AU103" s="120">
        <v>62</v>
      </c>
      <c r="AV103" s="120" t="s">
        <v>215</v>
      </c>
      <c r="AW103" s="144" t="s">
        <v>763</v>
      </c>
      <c r="AX103" s="120">
        <v>20</v>
      </c>
      <c r="AY103" s="120"/>
      <c r="AZ103" s="120"/>
      <c r="BA103" s="120"/>
      <c r="BB103" s="120"/>
      <c r="BC103" s="120"/>
      <c r="BD103" s="120"/>
      <c r="BE103" s="120"/>
      <c r="BF103" s="120"/>
      <c r="BG103" s="135"/>
      <c r="BH103" s="57" t="s">
        <v>832</v>
      </c>
      <c r="BI103" s="364" t="s">
        <v>940</v>
      </c>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row>
    <row r="104" spans="1:101" s="99" customFormat="1" ht="25.5" hidden="1" customHeight="1" x14ac:dyDescent="0.25">
      <c r="A104" s="29" t="s">
        <v>152</v>
      </c>
      <c r="B104" s="29" t="s">
        <v>595</v>
      </c>
      <c r="C104" s="29" t="s">
        <v>596</v>
      </c>
      <c r="D104" s="30" t="s">
        <v>597</v>
      </c>
      <c r="E104" s="31" t="s">
        <v>298</v>
      </c>
      <c r="F104" s="32" t="s">
        <v>155</v>
      </c>
      <c r="G104" s="32" t="s">
        <v>400</v>
      </c>
      <c r="H104" s="32" t="s">
        <v>591</v>
      </c>
      <c r="I104" s="32" t="s">
        <v>116</v>
      </c>
      <c r="J104" s="32"/>
      <c r="K104" s="32"/>
      <c r="L104" s="32"/>
      <c r="M104" s="32"/>
      <c r="N104" s="33">
        <v>184477.95</v>
      </c>
      <c r="O104" s="33">
        <v>27671.7</v>
      </c>
      <c r="P104" s="33"/>
      <c r="Q104" s="33"/>
      <c r="R104" s="33"/>
      <c r="S104" s="33">
        <v>156806.25</v>
      </c>
      <c r="T104" s="34">
        <v>42644</v>
      </c>
      <c r="U104" s="35">
        <v>42705</v>
      </c>
      <c r="V104" s="35">
        <v>42825</v>
      </c>
      <c r="W104" s="36">
        <v>43585</v>
      </c>
      <c r="X104" s="114"/>
      <c r="Y104" s="114">
        <v>65214.184000000001</v>
      </c>
      <c r="Z104" s="114">
        <v>65214.184000000001</v>
      </c>
      <c r="AA104" s="114">
        <f>S104-Y104-Z104</f>
        <v>26377.881999999991</v>
      </c>
      <c r="AB104" s="114"/>
      <c r="AC104" s="114"/>
      <c r="AD104" s="139"/>
      <c r="AE104" s="115"/>
      <c r="AF104" s="119">
        <v>27</v>
      </c>
      <c r="AG104" s="129" t="s">
        <v>248</v>
      </c>
      <c r="AH104" s="120"/>
      <c r="AI104" s="135"/>
      <c r="AJ104" s="136"/>
      <c r="AK104" s="119"/>
      <c r="AL104" s="120"/>
      <c r="AM104" s="120"/>
      <c r="AN104" s="120"/>
      <c r="AO104" s="120"/>
      <c r="AP104" s="120" t="s">
        <v>213</v>
      </c>
      <c r="AQ104" s="129" t="s">
        <v>761</v>
      </c>
      <c r="AR104" s="120">
        <v>1</v>
      </c>
      <c r="AS104" s="120" t="s">
        <v>214</v>
      </c>
      <c r="AT104" s="129" t="s">
        <v>762</v>
      </c>
      <c r="AU104" s="120">
        <v>35</v>
      </c>
      <c r="AV104" s="120" t="s">
        <v>215</v>
      </c>
      <c r="AW104" s="144" t="s">
        <v>763</v>
      </c>
      <c r="AX104" s="120">
        <v>23</v>
      </c>
      <c r="AY104" s="120"/>
      <c r="AZ104" s="120"/>
      <c r="BA104" s="120"/>
      <c r="BB104" s="120"/>
      <c r="BC104" s="120"/>
      <c r="BD104" s="120"/>
      <c r="BE104" s="120"/>
      <c r="BF104" s="120"/>
      <c r="BG104" s="135"/>
      <c r="BH104" s="57" t="s">
        <v>833</v>
      </c>
      <c r="BI104" s="364" t="s">
        <v>942</v>
      </c>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101"/>
      <c r="CG104" s="101"/>
      <c r="CH104" s="101"/>
      <c r="CI104" s="101"/>
      <c r="CJ104" s="101"/>
      <c r="CK104" s="101"/>
      <c r="CL104" s="101"/>
      <c r="CM104" s="101"/>
      <c r="CN104" s="101"/>
      <c r="CO104" s="101"/>
      <c r="CP104" s="101"/>
      <c r="CQ104" s="101"/>
      <c r="CR104" s="101"/>
      <c r="CS104" s="101"/>
      <c r="CT104" s="101"/>
      <c r="CU104" s="101"/>
      <c r="CV104" s="101"/>
      <c r="CW104" s="101"/>
    </row>
    <row r="105" spans="1:101" s="99" customFormat="1" ht="25.5" hidden="1" customHeight="1" x14ac:dyDescent="0.25">
      <c r="A105" s="29" t="s">
        <v>153</v>
      </c>
      <c r="B105" s="29" t="s">
        <v>598</v>
      </c>
      <c r="C105" s="29" t="s">
        <v>599</v>
      </c>
      <c r="D105" s="30" t="s">
        <v>600</v>
      </c>
      <c r="E105" s="31" t="s">
        <v>601</v>
      </c>
      <c r="F105" s="32" t="s">
        <v>155</v>
      </c>
      <c r="G105" s="32" t="s">
        <v>362</v>
      </c>
      <c r="H105" s="32" t="s">
        <v>591</v>
      </c>
      <c r="I105" s="32" t="s">
        <v>116</v>
      </c>
      <c r="J105" s="32"/>
      <c r="K105" s="32"/>
      <c r="L105" s="32"/>
      <c r="M105" s="32"/>
      <c r="N105" s="33">
        <v>416817.53</v>
      </c>
      <c r="O105" s="33">
        <v>179933.32</v>
      </c>
      <c r="P105" s="33"/>
      <c r="Q105" s="33"/>
      <c r="R105" s="33"/>
      <c r="S105" s="33">
        <v>236884.21</v>
      </c>
      <c r="T105" s="34">
        <v>42705</v>
      </c>
      <c r="U105" s="35">
        <v>42795</v>
      </c>
      <c r="V105" s="35">
        <v>42916</v>
      </c>
      <c r="W105" s="36">
        <v>43921</v>
      </c>
      <c r="X105" s="114">
        <v>0</v>
      </c>
      <c r="Y105" s="114">
        <v>75000</v>
      </c>
      <c r="Z105" s="114">
        <v>100000</v>
      </c>
      <c r="AA105" s="114">
        <f>S105-Y105-Z105</f>
        <v>61884.209999999992</v>
      </c>
      <c r="AB105" s="114"/>
      <c r="AC105" s="114"/>
      <c r="AD105" s="139"/>
      <c r="AE105" s="115"/>
      <c r="AF105" s="119">
        <v>27</v>
      </c>
      <c r="AG105" s="129" t="s">
        <v>248</v>
      </c>
      <c r="AH105" s="120"/>
      <c r="AI105" s="135"/>
      <c r="AJ105" s="136"/>
      <c r="AK105" s="119"/>
      <c r="AL105" s="120"/>
      <c r="AM105" s="120"/>
      <c r="AN105" s="120"/>
      <c r="AO105" s="120"/>
      <c r="AP105" s="120" t="s">
        <v>213</v>
      </c>
      <c r="AQ105" s="129" t="s">
        <v>761</v>
      </c>
      <c r="AR105" s="120">
        <v>1</v>
      </c>
      <c r="AS105" s="120" t="s">
        <v>214</v>
      </c>
      <c r="AT105" s="129" t="s">
        <v>762</v>
      </c>
      <c r="AU105" s="120">
        <v>40</v>
      </c>
      <c r="AV105" s="120" t="s">
        <v>215</v>
      </c>
      <c r="AW105" s="144" t="s">
        <v>763</v>
      </c>
      <c r="AX105" s="120">
        <v>20</v>
      </c>
      <c r="AY105" s="120"/>
      <c r="AZ105" s="120"/>
      <c r="BA105" s="120"/>
      <c r="BB105" s="120"/>
      <c r="BC105" s="120"/>
      <c r="BD105" s="120"/>
      <c r="BE105" s="120"/>
      <c r="BF105" s="120"/>
      <c r="BG105" s="135"/>
      <c r="BH105" s="57" t="s">
        <v>835</v>
      </c>
      <c r="BI105" s="364" t="s">
        <v>942</v>
      </c>
      <c r="BJ105" s="101"/>
      <c r="BK105" s="101"/>
      <c r="BL105" s="101"/>
      <c r="BM105" s="101"/>
      <c r="BN105" s="101"/>
      <c r="BO105" s="101"/>
      <c r="BP105" s="101"/>
      <c r="BQ105" s="101"/>
      <c r="BR105" s="101"/>
      <c r="BS105" s="101"/>
      <c r="BT105" s="101"/>
      <c r="BU105" s="101"/>
      <c r="BV105" s="101"/>
      <c r="BW105" s="101"/>
      <c r="BX105" s="101"/>
      <c r="BY105" s="101"/>
      <c r="BZ105" s="101"/>
      <c r="CA105" s="101"/>
      <c r="CB105" s="101"/>
      <c r="CC105" s="101"/>
      <c r="CD105" s="101"/>
      <c r="CE105" s="101"/>
      <c r="CF105" s="101"/>
      <c r="CG105" s="101"/>
      <c r="CH105" s="101"/>
      <c r="CI105" s="101"/>
      <c r="CJ105" s="101"/>
      <c r="CK105" s="101"/>
      <c r="CL105" s="101"/>
      <c r="CM105" s="101"/>
      <c r="CN105" s="101"/>
      <c r="CO105" s="101"/>
      <c r="CP105" s="101"/>
      <c r="CQ105" s="101"/>
      <c r="CR105" s="101"/>
      <c r="CS105" s="101"/>
      <c r="CT105" s="101"/>
      <c r="CU105" s="101"/>
      <c r="CV105" s="101"/>
      <c r="CW105" s="101"/>
    </row>
    <row r="106" spans="1:101" s="113" customFormat="1" ht="25.5" hidden="1" customHeight="1" x14ac:dyDescent="0.25">
      <c r="A106" s="20" t="s">
        <v>99</v>
      </c>
      <c r="B106" s="21" t="s">
        <v>84</v>
      </c>
      <c r="C106" s="21"/>
      <c r="D106" s="37" t="s">
        <v>159</v>
      </c>
      <c r="E106" s="23"/>
      <c r="F106" s="23"/>
      <c r="G106" s="23"/>
      <c r="H106" s="23"/>
      <c r="I106" s="23"/>
      <c r="J106" s="23"/>
      <c r="K106" s="23"/>
      <c r="L106" s="23"/>
      <c r="M106" s="23"/>
      <c r="N106" s="23"/>
      <c r="O106" s="23"/>
      <c r="P106" s="23"/>
      <c r="Q106" s="23"/>
      <c r="R106" s="23"/>
      <c r="S106" s="24"/>
      <c r="T106" s="25"/>
      <c r="U106" s="38"/>
      <c r="V106" s="38"/>
      <c r="W106" s="28" t="s">
        <v>276</v>
      </c>
      <c r="X106" s="108"/>
      <c r="Y106" s="108"/>
      <c r="Z106" s="108"/>
      <c r="AA106" s="108"/>
      <c r="AB106" s="108"/>
      <c r="AC106" s="108"/>
      <c r="AD106" s="138"/>
      <c r="AE106" s="109"/>
      <c r="AF106" s="112"/>
      <c r="AG106" s="110"/>
      <c r="AH106" s="110"/>
      <c r="AI106" s="111"/>
      <c r="AJ106" s="109"/>
      <c r="AK106" s="112"/>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1"/>
      <c r="BH106" s="57"/>
      <c r="BI106" s="364" t="s">
        <v>276</v>
      </c>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row>
    <row r="107" spans="1:101" s="99" customFormat="1" ht="45" hidden="1" customHeight="1" x14ac:dyDescent="0.25">
      <c r="A107" s="29" t="s">
        <v>154</v>
      </c>
      <c r="B107" s="29" t="s">
        <v>602</v>
      </c>
      <c r="C107" s="29" t="s">
        <v>603</v>
      </c>
      <c r="D107" s="30" t="s">
        <v>604</v>
      </c>
      <c r="E107" s="31" t="s">
        <v>267</v>
      </c>
      <c r="F107" s="32" t="s">
        <v>155</v>
      </c>
      <c r="G107" s="32" t="s">
        <v>605</v>
      </c>
      <c r="H107" s="32" t="s">
        <v>160</v>
      </c>
      <c r="I107" s="32" t="s">
        <v>116</v>
      </c>
      <c r="J107" s="32"/>
      <c r="K107" s="32"/>
      <c r="L107" s="32"/>
      <c r="M107" s="32"/>
      <c r="N107" s="33">
        <v>557789.41</v>
      </c>
      <c r="O107" s="33">
        <v>83668.41</v>
      </c>
      <c r="P107" s="95"/>
      <c r="Q107" s="33"/>
      <c r="R107" s="33"/>
      <c r="S107" s="33">
        <v>474121</v>
      </c>
      <c r="T107" s="34">
        <v>42430</v>
      </c>
      <c r="U107" s="35">
        <v>42522</v>
      </c>
      <c r="V107" s="35">
        <v>42735</v>
      </c>
      <c r="W107" s="36">
        <v>44074</v>
      </c>
      <c r="X107" s="114">
        <v>0</v>
      </c>
      <c r="Y107" s="114">
        <v>0</v>
      </c>
      <c r="Z107" s="114">
        <f>S107*0.45</f>
        <v>213354.45</v>
      </c>
      <c r="AA107" s="114">
        <f>S107*0.45</f>
        <v>213354.45</v>
      </c>
      <c r="AB107" s="114">
        <f>S107*0.1</f>
        <v>47412.100000000006</v>
      </c>
      <c r="AC107" s="114"/>
      <c r="AD107" s="139"/>
      <c r="AE107" s="115"/>
      <c r="AF107" s="119">
        <v>26</v>
      </c>
      <c r="AG107" s="129" t="s">
        <v>247</v>
      </c>
      <c r="AH107" s="120"/>
      <c r="AI107" s="135"/>
      <c r="AJ107" s="136"/>
      <c r="AK107" s="119"/>
      <c r="AL107" s="120"/>
      <c r="AM107" s="120"/>
      <c r="AN107" s="120"/>
      <c r="AO107" s="120"/>
      <c r="AP107" s="120" t="s">
        <v>216</v>
      </c>
      <c r="AQ107" s="129" t="s">
        <v>764</v>
      </c>
      <c r="AR107" s="129">
        <v>25</v>
      </c>
      <c r="AS107" s="120"/>
      <c r="AT107" s="120"/>
      <c r="AU107" s="120"/>
      <c r="AV107" s="120"/>
      <c r="AW107" s="120"/>
      <c r="AX107" s="120"/>
      <c r="AY107" s="120"/>
      <c r="AZ107" s="120"/>
      <c r="BA107" s="120"/>
      <c r="BB107" s="120"/>
      <c r="BC107" s="120"/>
      <c r="BD107" s="120"/>
      <c r="BE107" s="120"/>
      <c r="BF107" s="120"/>
      <c r="BG107" s="135"/>
      <c r="BH107" s="57" t="s">
        <v>837</v>
      </c>
      <c r="BI107" s="364" t="s">
        <v>942</v>
      </c>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row>
    <row r="108" spans="1:101" s="99" customFormat="1" ht="25.5" hidden="1" customHeight="1" x14ac:dyDescent="0.25">
      <c r="A108" s="29" t="s">
        <v>156</v>
      </c>
      <c r="B108" s="29" t="s">
        <v>606</v>
      </c>
      <c r="C108" s="29" t="s">
        <v>607</v>
      </c>
      <c r="D108" s="30" t="s">
        <v>608</v>
      </c>
      <c r="E108" s="31" t="s">
        <v>281</v>
      </c>
      <c r="F108" s="32" t="s">
        <v>155</v>
      </c>
      <c r="G108" s="32" t="s">
        <v>609</v>
      </c>
      <c r="H108" s="32" t="s">
        <v>160</v>
      </c>
      <c r="I108" s="32" t="s">
        <v>116</v>
      </c>
      <c r="J108" s="32"/>
      <c r="K108" s="32"/>
      <c r="L108" s="32"/>
      <c r="M108" s="32"/>
      <c r="N108" s="33">
        <v>203981.18</v>
      </c>
      <c r="O108" s="33">
        <v>30597.18</v>
      </c>
      <c r="P108" s="95"/>
      <c r="Q108" s="33"/>
      <c r="R108" s="33"/>
      <c r="S108" s="33">
        <v>173384</v>
      </c>
      <c r="T108" s="34">
        <v>42430</v>
      </c>
      <c r="U108" s="35">
        <v>42522</v>
      </c>
      <c r="V108" s="35">
        <v>42735</v>
      </c>
      <c r="W108" s="36">
        <v>43404</v>
      </c>
      <c r="X108" s="114">
        <f>S108*0.1</f>
        <v>17338.400000000001</v>
      </c>
      <c r="Y108" s="114">
        <f>S108*0.45</f>
        <v>78022.8</v>
      </c>
      <c r="Z108" s="114">
        <f>S108*0.45</f>
        <v>78022.8</v>
      </c>
      <c r="AA108" s="114">
        <v>0</v>
      </c>
      <c r="AB108" s="114">
        <v>0</v>
      </c>
      <c r="AC108" s="114"/>
      <c r="AD108" s="139"/>
      <c r="AE108" s="115"/>
      <c r="AF108" s="119">
        <v>25</v>
      </c>
      <c r="AG108" s="129" t="s">
        <v>246</v>
      </c>
      <c r="AH108" s="120"/>
      <c r="AI108" s="141"/>
      <c r="AJ108" s="136"/>
      <c r="AK108" s="119"/>
      <c r="AL108" s="120"/>
      <c r="AM108" s="120"/>
      <c r="AN108" s="120"/>
      <c r="AO108" s="120"/>
      <c r="AP108" s="120" t="s">
        <v>216</v>
      </c>
      <c r="AQ108" s="129" t="s">
        <v>764</v>
      </c>
      <c r="AR108" s="120">
        <v>6</v>
      </c>
      <c r="AS108" s="120"/>
      <c r="AT108" s="120"/>
      <c r="AU108" s="120"/>
      <c r="AV108" s="120"/>
      <c r="AW108" s="120"/>
      <c r="AX108" s="120"/>
      <c r="AY108" s="120"/>
      <c r="AZ108" s="120"/>
      <c r="BA108" s="120"/>
      <c r="BB108" s="120"/>
      <c r="BC108" s="120"/>
      <c r="BD108" s="120"/>
      <c r="BE108" s="120"/>
      <c r="BF108" s="120"/>
      <c r="BG108" s="135"/>
      <c r="BH108" s="57" t="s">
        <v>839</v>
      </c>
      <c r="BI108" s="364" t="s">
        <v>942</v>
      </c>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row>
    <row r="109" spans="1:101" s="99" customFormat="1" ht="25.5" hidden="1" customHeight="1" x14ac:dyDescent="0.25">
      <c r="A109" s="29" t="s">
        <v>157</v>
      </c>
      <c r="B109" s="29" t="s">
        <v>610</v>
      </c>
      <c r="C109" s="29" t="s">
        <v>611</v>
      </c>
      <c r="D109" s="30" t="s">
        <v>612</v>
      </c>
      <c r="E109" s="31" t="s">
        <v>298</v>
      </c>
      <c r="F109" s="32" t="s">
        <v>155</v>
      </c>
      <c r="G109" s="32" t="s">
        <v>327</v>
      </c>
      <c r="H109" s="32" t="s">
        <v>160</v>
      </c>
      <c r="I109" s="32" t="s">
        <v>116</v>
      </c>
      <c r="J109" s="32"/>
      <c r="K109" s="32"/>
      <c r="L109" s="32"/>
      <c r="M109" s="32"/>
      <c r="N109" s="33">
        <v>297848.24</v>
      </c>
      <c r="O109" s="33">
        <v>44677.24</v>
      </c>
      <c r="P109" s="95"/>
      <c r="Q109" s="33"/>
      <c r="R109" s="33"/>
      <c r="S109" s="33">
        <v>253171</v>
      </c>
      <c r="T109" s="34">
        <v>42430</v>
      </c>
      <c r="U109" s="35">
        <v>42522</v>
      </c>
      <c r="V109" s="35">
        <v>42613</v>
      </c>
      <c r="W109" s="36">
        <v>43921</v>
      </c>
      <c r="X109" s="114"/>
      <c r="Y109" s="114">
        <v>139244.04999999999</v>
      </c>
      <c r="Z109" s="114">
        <f>S109-Y109</f>
        <v>113926.95000000001</v>
      </c>
      <c r="AA109" s="114">
        <v>0</v>
      </c>
      <c r="AB109" s="114">
        <v>0</v>
      </c>
      <c r="AC109" s="114"/>
      <c r="AD109" s="139"/>
      <c r="AE109" s="115"/>
      <c r="AF109" s="119">
        <v>26</v>
      </c>
      <c r="AG109" s="129" t="s">
        <v>247</v>
      </c>
      <c r="AH109" s="120"/>
      <c r="AI109" s="135"/>
      <c r="AJ109" s="136"/>
      <c r="AK109" s="119"/>
      <c r="AL109" s="120"/>
      <c r="AM109" s="120"/>
      <c r="AN109" s="120"/>
      <c r="AO109" s="120"/>
      <c r="AP109" s="120" t="s">
        <v>216</v>
      </c>
      <c r="AQ109" s="129" t="s">
        <v>765</v>
      </c>
      <c r="AR109" s="120">
        <v>16</v>
      </c>
      <c r="AS109" s="120"/>
      <c r="AT109" s="120"/>
      <c r="AU109" s="120"/>
      <c r="AV109" s="120"/>
      <c r="AW109" s="120"/>
      <c r="AX109" s="120"/>
      <c r="AY109" s="120"/>
      <c r="AZ109" s="120"/>
      <c r="BA109" s="120"/>
      <c r="BB109" s="120"/>
      <c r="BC109" s="120"/>
      <c r="BD109" s="120"/>
      <c r="BE109" s="120"/>
      <c r="BF109" s="120"/>
      <c r="BG109" s="135"/>
      <c r="BH109" s="57" t="s">
        <v>836</v>
      </c>
      <c r="BI109" s="364" t="s">
        <v>942</v>
      </c>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c r="CO109" s="101"/>
      <c r="CP109" s="101"/>
      <c r="CQ109" s="101"/>
      <c r="CR109" s="101"/>
      <c r="CS109" s="101"/>
      <c r="CT109" s="101"/>
      <c r="CU109" s="101"/>
      <c r="CV109" s="101"/>
      <c r="CW109" s="101"/>
    </row>
    <row r="110" spans="1:101" s="99" customFormat="1" ht="25.5" hidden="1" customHeight="1" x14ac:dyDescent="0.25">
      <c r="A110" s="29" t="s">
        <v>158</v>
      </c>
      <c r="B110" s="29" t="s">
        <v>613</v>
      </c>
      <c r="C110" s="29" t="s">
        <v>614</v>
      </c>
      <c r="D110" s="30" t="s">
        <v>615</v>
      </c>
      <c r="E110" s="31" t="s">
        <v>273</v>
      </c>
      <c r="F110" s="32" t="s">
        <v>155</v>
      </c>
      <c r="G110" s="32" t="s">
        <v>362</v>
      </c>
      <c r="H110" s="32" t="s">
        <v>160</v>
      </c>
      <c r="I110" s="32" t="s">
        <v>116</v>
      </c>
      <c r="J110" s="32"/>
      <c r="K110" s="32"/>
      <c r="L110" s="32"/>
      <c r="M110" s="32"/>
      <c r="N110" s="33">
        <v>1467581.1764705882</v>
      </c>
      <c r="O110" s="33">
        <v>220137.17647058822</v>
      </c>
      <c r="P110" s="95"/>
      <c r="Q110" s="33"/>
      <c r="R110" s="33"/>
      <c r="S110" s="33">
        <v>1247444</v>
      </c>
      <c r="T110" s="34">
        <v>42430</v>
      </c>
      <c r="U110" s="35">
        <v>42522</v>
      </c>
      <c r="V110" s="35">
        <v>42735</v>
      </c>
      <c r="W110" s="36">
        <v>43738</v>
      </c>
      <c r="X110" s="114">
        <f>S110*0.1</f>
        <v>124744.40000000001</v>
      </c>
      <c r="Y110" s="114">
        <f>S110*0.4</f>
        <v>498977.60000000003</v>
      </c>
      <c r="Z110" s="114">
        <f>S110*0.4</f>
        <v>498977.60000000003</v>
      </c>
      <c r="AA110" s="114">
        <f>S110*0.1</f>
        <v>124744.40000000001</v>
      </c>
      <c r="AB110" s="114">
        <v>0</v>
      </c>
      <c r="AC110" s="114"/>
      <c r="AD110" s="139"/>
      <c r="AE110" s="115"/>
      <c r="AF110" s="119">
        <v>26</v>
      </c>
      <c r="AG110" s="129" t="s">
        <v>247</v>
      </c>
      <c r="AH110" s="120"/>
      <c r="AI110" s="141"/>
      <c r="AJ110" s="136"/>
      <c r="AK110" s="119"/>
      <c r="AL110" s="120"/>
      <c r="AM110" s="120"/>
      <c r="AN110" s="120"/>
      <c r="AO110" s="120"/>
      <c r="AP110" s="120" t="s">
        <v>216</v>
      </c>
      <c r="AQ110" s="129" t="s">
        <v>766</v>
      </c>
      <c r="AR110" s="120">
        <v>42</v>
      </c>
      <c r="AS110" s="120"/>
      <c r="AT110" s="120"/>
      <c r="AU110" s="120"/>
      <c r="AV110" s="120"/>
      <c r="AW110" s="120"/>
      <c r="AX110" s="120"/>
      <c r="AY110" s="120"/>
      <c r="AZ110" s="120"/>
      <c r="BA110" s="120"/>
      <c r="BB110" s="120"/>
      <c r="BC110" s="120"/>
      <c r="BD110" s="120"/>
      <c r="BE110" s="120"/>
      <c r="BF110" s="120"/>
      <c r="BG110" s="135"/>
      <c r="BH110" s="57" t="s">
        <v>838</v>
      </c>
      <c r="BI110" s="364" t="s">
        <v>942</v>
      </c>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c r="CD110" s="101"/>
      <c r="CE110" s="101"/>
      <c r="CF110" s="101"/>
      <c r="CG110" s="101"/>
      <c r="CH110" s="101"/>
      <c r="CI110" s="101"/>
      <c r="CJ110" s="101"/>
      <c r="CK110" s="101"/>
      <c r="CL110" s="101"/>
      <c r="CM110" s="101"/>
      <c r="CN110" s="101"/>
      <c r="CO110" s="101"/>
      <c r="CP110" s="101"/>
      <c r="CQ110" s="101"/>
      <c r="CR110" s="101"/>
      <c r="CS110" s="101"/>
      <c r="CT110" s="101"/>
      <c r="CU110" s="101"/>
      <c r="CV110" s="101"/>
      <c r="CW110" s="101"/>
    </row>
    <row r="111" spans="1:101" s="165" customFormat="1" ht="24.75" hidden="1" customHeight="1" thickBot="1" x14ac:dyDescent="0.3">
      <c r="A111" s="78" t="s">
        <v>616</v>
      </c>
      <c r="B111" s="79" t="s">
        <v>84</v>
      </c>
      <c r="C111" s="79"/>
      <c r="D111" s="79" t="s">
        <v>617</v>
      </c>
      <c r="E111" s="80"/>
      <c r="F111" s="80"/>
      <c r="G111" s="80"/>
      <c r="H111" s="80"/>
      <c r="I111" s="80"/>
      <c r="J111" s="80"/>
      <c r="K111" s="80"/>
      <c r="L111" s="80"/>
      <c r="M111" s="80"/>
      <c r="N111" s="80"/>
      <c r="O111" s="80"/>
      <c r="P111" s="80"/>
      <c r="Q111" s="80"/>
      <c r="R111" s="80"/>
      <c r="S111" s="80"/>
      <c r="T111" s="81"/>
      <c r="U111" s="82"/>
      <c r="V111" s="82"/>
      <c r="W111" s="83" t="s">
        <v>276</v>
      </c>
      <c r="X111" s="80"/>
      <c r="Y111" s="80"/>
      <c r="Z111" s="80"/>
      <c r="AA111" s="80"/>
      <c r="AB111" s="80"/>
      <c r="AC111" s="80"/>
      <c r="AD111" s="80"/>
      <c r="AE111" s="163"/>
      <c r="AF111" s="80"/>
      <c r="AG111" s="80"/>
      <c r="AH111" s="80"/>
      <c r="AI111" s="80"/>
      <c r="AJ111" s="163"/>
      <c r="AK111" s="80"/>
      <c r="AL111" s="80"/>
      <c r="AM111" s="80"/>
      <c r="AN111" s="80"/>
      <c r="AO111" s="80"/>
      <c r="AP111" s="164"/>
      <c r="AQ111" s="164"/>
      <c r="AR111" s="164"/>
      <c r="AS111" s="164"/>
      <c r="AT111" s="80"/>
      <c r="AU111" s="164"/>
      <c r="AV111" s="164"/>
      <c r="AW111" s="80"/>
      <c r="AX111" s="164"/>
      <c r="AY111" s="164"/>
      <c r="AZ111" s="80"/>
      <c r="BA111" s="164"/>
      <c r="BB111" s="164"/>
      <c r="BC111" s="164"/>
      <c r="BD111" s="164"/>
      <c r="BE111" s="164"/>
      <c r="BF111" s="164"/>
      <c r="BG111" s="164"/>
      <c r="BH111" s="57"/>
      <c r="BI111" s="364" t="s">
        <v>276</v>
      </c>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c r="CO111" s="101"/>
      <c r="CP111" s="101"/>
      <c r="CQ111" s="101"/>
      <c r="CR111" s="101"/>
      <c r="CS111" s="101"/>
      <c r="CT111" s="101"/>
      <c r="CU111" s="101"/>
      <c r="CV111" s="101"/>
      <c r="CW111" s="101"/>
    </row>
    <row r="112" spans="1:101" s="165" customFormat="1" ht="24.75" hidden="1" customHeight="1" thickBot="1" x14ac:dyDescent="0.3">
      <c r="A112" s="78" t="s">
        <v>618</v>
      </c>
      <c r="B112" s="79" t="s">
        <v>84</v>
      </c>
      <c r="C112" s="79"/>
      <c r="D112" s="79" t="s">
        <v>619</v>
      </c>
      <c r="E112" s="80"/>
      <c r="F112" s="80"/>
      <c r="G112" s="80"/>
      <c r="H112" s="80"/>
      <c r="I112" s="80"/>
      <c r="J112" s="80"/>
      <c r="K112" s="80"/>
      <c r="L112" s="80"/>
      <c r="M112" s="80"/>
      <c r="N112" s="80"/>
      <c r="O112" s="80"/>
      <c r="P112" s="80"/>
      <c r="Q112" s="80"/>
      <c r="R112" s="80"/>
      <c r="S112" s="80"/>
      <c r="T112" s="81"/>
      <c r="U112" s="82"/>
      <c r="V112" s="82"/>
      <c r="W112" s="83" t="s">
        <v>276</v>
      </c>
      <c r="X112" s="80"/>
      <c r="Y112" s="80"/>
      <c r="Z112" s="80"/>
      <c r="AA112" s="80"/>
      <c r="AB112" s="80"/>
      <c r="AC112" s="80"/>
      <c r="AD112" s="80"/>
      <c r="AE112" s="163"/>
      <c r="AF112" s="80"/>
      <c r="AG112" s="80"/>
      <c r="AH112" s="80"/>
      <c r="AI112" s="80"/>
      <c r="AJ112" s="163"/>
      <c r="AK112" s="80"/>
      <c r="AL112" s="80"/>
      <c r="AM112" s="80"/>
      <c r="AN112" s="80"/>
      <c r="AO112" s="80"/>
      <c r="AP112" s="164"/>
      <c r="AQ112" s="164"/>
      <c r="AR112" s="164"/>
      <c r="AS112" s="164"/>
      <c r="AT112" s="80"/>
      <c r="AU112" s="164"/>
      <c r="AV112" s="164"/>
      <c r="AW112" s="80"/>
      <c r="AX112" s="164"/>
      <c r="AY112" s="164"/>
      <c r="AZ112" s="80"/>
      <c r="BA112" s="164"/>
      <c r="BB112" s="164"/>
      <c r="BC112" s="164"/>
      <c r="BD112" s="164"/>
      <c r="BE112" s="164"/>
      <c r="BF112" s="164"/>
      <c r="BG112" s="164"/>
      <c r="BH112" s="57"/>
      <c r="BI112" s="364" t="s">
        <v>276</v>
      </c>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101"/>
      <c r="CH112" s="101"/>
      <c r="CI112" s="101"/>
      <c r="CJ112" s="101"/>
      <c r="CK112" s="101"/>
      <c r="CL112" s="101"/>
      <c r="CM112" s="101"/>
      <c r="CN112" s="101"/>
      <c r="CO112" s="101"/>
      <c r="CP112" s="101"/>
      <c r="CQ112" s="101"/>
      <c r="CR112" s="101"/>
      <c r="CS112" s="101"/>
      <c r="CT112" s="101"/>
      <c r="CU112" s="101"/>
      <c r="CV112" s="101"/>
      <c r="CW112" s="101"/>
    </row>
    <row r="113" spans="1:101" s="113" customFormat="1" ht="25.5" hidden="1" customHeight="1" x14ac:dyDescent="0.25">
      <c r="A113" s="20" t="s">
        <v>620</v>
      </c>
      <c r="B113" s="21" t="s">
        <v>84</v>
      </c>
      <c r="C113" s="21"/>
      <c r="D113" s="22" t="s">
        <v>621</v>
      </c>
      <c r="E113" s="23"/>
      <c r="F113" s="23"/>
      <c r="G113" s="23"/>
      <c r="H113" s="23"/>
      <c r="I113" s="23"/>
      <c r="J113" s="23"/>
      <c r="K113" s="23"/>
      <c r="L113" s="23"/>
      <c r="M113" s="23"/>
      <c r="N113" s="23"/>
      <c r="O113" s="23"/>
      <c r="P113" s="23"/>
      <c r="Q113" s="23"/>
      <c r="R113" s="23"/>
      <c r="S113" s="24"/>
      <c r="T113" s="25"/>
      <c r="U113" s="38"/>
      <c r="V113" s="38"/>
      <c r="W113" s="28" t="s">
        <v>276</v>
      </c>
      <c r="X113" s="108"/>
      <c r="Y113" s="108"/>
      <c r="Z113" s="108"/>
      <c r="AA113" s="108"/>
      <c r="AB113" s="108"/>
      <c r="AC113" s="108"/>
      <c r="AD113" s="138"/>
      <c r="AE113" s="109"/>
      <c r="AF113" s="112"/>
      <c r="AG113" s="110"/>
      <c r="AH113" s="110"/>
      <c r="AI113" s="111"/>
      <c r="AJ113" s="109"/>
      <c r="AK113" s="112"/>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1"/>
      <c r="BH113" s="57"/>
      <c r="BI113" s="364"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row>
    <row r="114" spans="1:101" s="99" customFormat="1" ht="25.5" hidden="1" customHeight="1" x14ac:dyDescent="0.25">
      <c r="A114" s="29" t="s">
        <v>622</v>
      </c>
      <c r="B114" s="29" t="s">
        <v>623</v>
      </c>
      <c r="C114" s="29" t="s">
        <v>624</v>
      </c>
      <c r="D114" s="30" t="s">
        <v>1008</v>
      </c>
      <c r="E114" s="31" t="s">
        <v>281</v>
      </c>
      <c r="F114" s="32" t="s">
        <v>115</v>
      </c>
      <c r="G114" s="32" t="s">
        <v>409</v>
      </c>
      <c r="H114" s="32" t="s">
        <v>118</v>
      </c>
      <c r="I114" s="32" t="s">
        <v>116</v>
      </c>
      <c r="J114" s="32"/>
      <c r="K114" s="32"/>
      <c r="L114" s="32"/>
      <c r="M114" s="32"/>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15"/>
      <c r="AF114" s="133">
        <v>49</v>
      </c>
      <c r="AG114" s="116" t="s">
        <v>258</v>
      </c>
      <c r="AH114" s="117"/>
      <c r="AI114" s="132"/>
      <c r="AJ114" s="136"/>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row>
    <row r="115" spans="1:101" s="99" customFormat="1" ht="25.5" hidden="1" customHeight="1" x14ac:dyDescent="0.25">
      <c r="A115" s="230" t="s">
        <v>795</v>
      </c>
      <c r="B115" s="29"/>
      <c r="C115" s="29"/>
      <c r="D115" s="230" t="s">
        <v>796</v>
      </c>
      <c r="E115" s="31"/>
      <c r="F115" s="32"/>
      <c r="G115" s="32"/>
      <c r="H115" s="32"/>
      <c r="I115" s="32"/>
      <c r="J115" s="32"/>
      <c r="K115" s="32"/>
      <c r="L115" s="32"/>
      <c r="M115" s="32"/>
      <c r="N115" s="231"/>
      <c r="O115" s="231"/>
      <c r="P115" s="42"/>
      <c r="Q115" s="42"/>
      <c r="R115" s="42"/>
      <c r="S115" s="231"/>
      <c r="T115" s="58"/>
      <c r="U115" s="58"/>
      <c r="V115" s="58"/>
      <c r="W115" s="97"/>
      <c r="X115" s="91"/>
      <c r="Y115" s="91"/>
      <c r="Z115" s="91"/>
      <c r="AA115" s="91"/>
      <c r="AB115" s="91"/>
      <c r="AC115" s="91"/>
      <c r="AD115" s="91"/>
      <c r="AE115" s="115"/>
      <c r="AF115" s="117"/>
      <c r="AG115" s="116"/>
      <c r="AH115" s="117"/>
      <c r="AI115" s="117"/>
      <c r="AJ115" s="136"/>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row>
    <row r="116" spans="1:101" s="165" customFormat="1" ht="24.75" hidden="1" customHeight="1" x14ac:dyDescent="0.25">
      <c r="A116" s="232" t="s">
        <v>628</v>
      </c>
      <c r="B116" s="232" t="s">
        <v>84</v>
      </c>
      <c r="C116" s="232"/>
      <c r="D116" s="232" t="s">
        <v>629</v>
      </c>
      <c r="E116" s="166"/>
      <c r="F116" s="166"/>
      <c r="G116" s="166"/>
      <c r="H116" s="166"/>
      <c r="I116" s="166"/>
      <c r="J116" s="166"/>
      <c r="K116" s="166"/>
      <c r="L116" s="166"/>
      <c r="M116" s="166"/>
      <c r="N116" s="166"/>
      <c r="O116" s="166"/>
      <c r="P116" s="166"/>
      <c r="Q116" s="166"/>
      <c r="R116" s="166"/>
      <c r="S116" s="166"/>
      <c r="T116" s="82"/>
      <c r="U116" s="82"/>
      <c r="V116" s="82"/>
      <c r="W116" s="83" t="s">
        <v>276</v>
      </c>
      <c r="X116" s="166"/>
      <c r="Y116" s="166"/>
      <c r="Z116" s="166"/>
      <c r="AA116" s="166"/>
      <c r="AB116" s="166"/>
      <c r="AC116" s="166"/>
      <c r="AD116" s="166"/>
      <c r="AE116" s="163"/>
      <c r="AF116" s="166"/>
      <c r="AG116" s="166"/>
      <c r="AH116" s="166"/>
      <c r="AI116" s="166"/>
      <c r="AJ116" s="163"/>
      <c r="AK116" s="166"/>
      <c r="AL116" s="166"/>
      <c r="AM116" s="166"/>
      <c r="AN116" s="166"/>
      <c r="AO116" s="166"/>
      <c r="AP116" s="169"/>
      <c r="AQ116" s="169"/>
      <c r="AR116" s="169"/>
      <c r="AS116" s="169"/>
      <c r="AT116" s="166"/>
      <c r="AU116" s="169"/>
      <c r="AV116" s="169"/>
      <c r="AW116" s="166"/>
      <c r="AX116" s="169"/>
      <c r="AY116" s="169"/>
      <c r="AZ116" s="166"/>
      <c r="BA116" s="169"/>
      <c r="BB116" s="169"/>
      <c r="BC116" s="169"/>
      <c r="BD116" s="169"/>
      <c r="BE116" s="169"/>
      <c r="BF116" s="169"/>
      <c r="BG116" s="368"/>
      <c r="BH116" s="57"/>
      <c r="BI116" s="364" t="s">
        <v>276</v>
      </c>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row>
    <row r="117" spans="1:101" s="165" customFormat="1" ht="24.75" hidden="1" customHeight="1" x14ac:dyDescent="0.25">
      <c r="A117" s="232" t="s">
        <v>630</v>
      </c>
      <c r="B117" s="232" t="s">
        <v>84</v>
      </c>
      <c r="C117" s="232"/>
      <c r="D117" s="232" t="s">
        <v>631</v>
      </c>
      <c r="E117" s="166"/>
      <c r="F117" s="166"/>
      <c r="G117" s="166"/>
      <c r="H117" s="166"/>
      <c r="I117" s="166"/>
      <c r="J117" s="166"/>
      <c r="K117" s="166"/>
      <c r="L117" s="166"/>
      <c r="M117" s="166"/>
      <c r="N117" s="166"/>
      <c r="O117" s="166"/>
      <c r="P117" s="166"/>
      <c r="Q117" s="166"/>
      <c r="R117" s="166"/>
      <c r="S117" s="166"/>
      <c r="T117" s="82"/>
      <c r="U117" s="82"/>
      <c r="V117" s="82"/>
      <c r="W117" s="83" t="s">
        <v>276</v>
      </c>
      <c r="X117" s="166"/>
      <c r="Y117" s="166"/>
      <c r="Z117" s="166"/>
      <c r="AA117" s="166"/>
      <c r="AB117" s="166"/>
      <c r="AC117" s="166"/>
      <c r="AD117" s="166"/>
      <c r="AE117" s="163"/>
      <c r="AF117" s="166"/>
      <c r="AG117" s="166"/>
      <c r="AH117" s="166"/>
      <c r="AI117" s="166"/>
      <c r="AJ117" s="163"/>
      <c r="AK117" s="166"/>
      <c r="AL117" s="166"/>
      <c r="AM117" s="166"/>
      <c r="AN117" s="166"/>
      <c r="AO117" s="166"/>
      <c r="AP117" s="169"/>
      <c r="AQ117" s="169"/>
      <c r="AR117" s="169"/>
      <c r="AS117" s="169"/>
      <c r="AT117" s="166"/>
      <c r="AU117" s="169"/>
      <c r="AV117" s="169"/>
      <c r="AW117" s="166"/>
      <c r="AX117" s="169"/>
      <c r="AY117" s="169"/>
      <c r="AZ117" s="166"/>
      <c r="BA117" s="169"/>
      <c r="BB117" s="169"/>
      <c r="BC117" s="169"/>
      <c r="BD117" s="169"/>
      <c r="BE117" s="169"/>
      <c r="BF117" s="169"/>
      <c r="BG117" s="368"/>
      <c r="BH117" s="57"/>
      <c r="BI117" s="364" t="s">
        <v>276</v>
      </c>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row>
    <row r="118" spans="1:101" s="113" customFormat="1" ht="25.5" hidden="1" customHeight="1" x14ac:dyDescent="0.25">
      <c r="A118" s="65" t="s">
        <v>632</v>
      </c>
      <c r="B118" s="218" t="s">
        <v>84</v>
      </c>
      <c r="C118" s="218"/>
      <c r="D118" s="219" t="s">
        <v>633</v>
      </c>
      <c r="E118" s="220"/>
      <c r="F118" s="220"/>
      <c r="G118" s="220"/>
      <c r="H118" s="220"/>
      <c r="I118" s="220"/>
      <c r="J118" s="220"/>
      <c r="K118" s="220"/>
      <c r="L118" s="220"/>
      <c r="M118" s="220"/>
      <c r="N118" s="220"/>
      <c r="O118" s="220"/>
      <c r="P118" s="220"/>
      <c r="Q118" s="220"/>
      <c r="R118" s="220"/>
      <c r="S118" s="221"/>
      <c r="T118" s="222"/>
      <c r="U118" s="223"/>
      <c r="V118" s="223"/>
      <c r="W118" s="224" t="s">
        <v>276</v>
      </c>
      <c r="X118" s="225"/>
      <c r="Y118" s="225"/>
      <c r="Z118" s="225"/>
      <c r="AA118" s="225"/>
      <c r="AB118" s="225"/>
      <c r="AC118" s="225"/>
      <c r="AD118" s="226"/>
      <c r="AE118" s="159"/>
      <c r="AF118" s="227"/>
      <c r="AG118" s="228"/>
      <c r="AH118" s="228"/>
      <c r="AI118" s="229"/>
      <c r="AJ118" s="159"/>
      <c r="AK118" s="227"/>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9"/>
      <c r="BH118" s="57"/>
      <c r="BI118" s="364" t="s">
        <v>276</v>
      </c>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row>
    <row r="119" spans="1:101" s="99" customFormat="1" ht="25.5" hidden="1" customHeight="1" x14ac:dyDescent="0.25">
      <c r="A119" s="29" t="s">
        <v>634</v>
      </c>
      <c r="B119" s="29" t="s">
        <v>635</v>
      </c>
      <c r="C119" s="29" t="s">
        <v>636</v>
      </c>
      <c r="D119" s="30" t="s">
        <v>637</v>
      </c>
      <c r="E119" s="31" t="s">
        <v>638</v>
      </c>
      <c r="F119" s="32" t="s">
        <v>122</v>
      </c>
      <c r="G119" s="32" t="s">
        <v>494</v>
      </c>
      <c r="H119" s="32" t="s">
        <v>137</v>
      </c>
      <c r="I119" s="32" t="s">
        <v>116</v>
      </c>
      <c r="J119" s="32"/>
      <c r="K119" s="32"/>
      <c r="L119" s="32"/>
      <c r="M119" s="32"/>
      <c r="N119" s="33">
        <f>O119+S119</f>
        <v>1538175.43</v>
      </c>
      <c r="O119" s="33">
        <v>350264.18</v>
      </c>
      <c r="P119" s="33"/>
      <c r="Q119" s="33"/>
      <c r="R119" s="33"/>
      <c r="S119" s="33">
        <v>1187911.25</v>
      </c>
      <c r="T119" s="34">
        <v>42522</v>
      </c>
      <c r="U119" s="35">
        <v>42644</v>
      </c>
      <c r="V119" s="35">
        <v>42735</v>
      </c>
      <c r="W119" s="36">
        <v>43889</v>
      </c>
      <c r="X119" s="114">
        <v>0</v>
      </c>
      <c r="Y119" s="114">
        <v>0</v>
      </c>
      <c r="Z119" s="114">
        <v>534560</v>
      </c>
      <c r="AA119" s="114">
        <v>534560</v>
      </c>
      <c r="AB119" s="114">
        <f>S119-Z119-AA119</f>
        <v>118791.25</v>
      </c>
      <c r="AC119" s="114"/>
      <c r="AD119" s="139"/>
      <c r="AE119" s="115"/>
      <c r="AF119" s="170">
        <v>7</v>
      </c>
      <c r="AG119" s="116" t="s">
        <v>239</v>
      </c>
      <c r="AH119" s="171">
        <v>6</v>
      </c>
      <c r="AI119" s="134" t="s">
        <v>238</v>
      </c>
      <c r="AJ119" s="136"/>
      <c r="AK119" s="119"/>
      <c r="AL119" s="120"/>
      <c r="AM119" s="120"/>
      <c r="AN119" s="120"/>
      <c r="AO119" s="120"/>
      <c r="AP119" s="120" t="s">
        <v>201</v>
      </c>
      <c r="AQ119" s="129" t="s">
        <v>771</v>
      </c>
      <c r="AR119" s="120">
        <v>2.84</v>
      </c>
      <c r="AS119" s="120" t="s">
        <v>202</v>
      </c>
      <c r="AT119" s="129" t="s">
        <v>772</v>
      </c>
      <c r="AU119" s="120">
        <v>494</v>
      </c>
      <c r="AV119" s="120" t="s">
        <v>199</v>
      </c>
      <c r="AW119" s="129" t="s">
        <v>773</v>
      </c>
      <c r="AX119" s="120">
        <v>526</v>
      </c>
      <c r="AY119" s="120"/>
      <c r="AZ119" s="129"/>
      <c r="BA119" s="120"/>
      <c r="BB119" s="120"/>
      <c r="BC119" s="120"/>
      <c r="BD119" s="120"/>
      <c r="BE119" s="120"/>
      <c r="BF119" s="120"/>
      <c r="BG119" s="135"/>
      <c r="BH119" s="57" t="s">
        <v>808</v>
      </c>
      <c r="BI119" s="364" t="s">
        <v>942</v>
      </c>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row>
    <row r="120" spans="1:101" s="99" customFormat="1" ht="25.5" hidden="1" customHeight="1" x14ac:dyDescent="0.25">
      <c r="A120" s="29" t="s">
        <v>639</v>
      </c>
      <c r="B120" s="29" t="s">
        <v>640</v>
      </c>
      <c r="C120" s="29" t="s">
        <v>641</v>
      </c>
      <c r="D120" s="40" t="s">
        <v>642</v>
      </c>
      <c r="E120" s="41" t="s">
        <v>643</v>
      </c>
      <c r="F120" s="41" t="s">
        <v>122</v>
      </c>
      <c r="G120" s="41" t="s">
        <v>609</v>
      </c>
      <c r="H120" s="41" t="s">
        <v>137</v>
      </c>
      <c r="I120" s="41" t="s">
        <v>116</v>
      </c>
      <c r="J120" s="41"/>
      <c r="K120" s="41"/>
      <c r="L120" s="41"/>
      <c r="M120" s="41"/>
      <c r="N120" s="42">
        <v>617660.84</v>
      </c>
      <c r="O120" s="42">
        <v>262385.8</v>
      </c>
      <c r="P120" s="33"/>
      <c r="Q120" s="42"/>
      <c r="R120" s="42"/>
      <c r="S120" s="42">
        <v>355275.04</v>
      </c>
      <c r="T120" s="34">
        <v>42522</v>
      </c>
      <c r="U120" s="35">
        <v>42658</v>
      </c>
      <c r="V120" s="35">
        <v>42735</v>
      </c>
      <c r="W120" s="36">
        <v>43676</v>
      </c>
      <c r="X120" s="91">
        <v>0</v>
      </c>
      <c r="Y120" s="114">
        <f>S120*0.45</f>
        <v>159873.76799999998</v>
      </c>
      <c r="Z120" s="114">
        <f>S120*0.45</f>
        <v>159873.76799999998</v>
      </c>
      <c r="AA120" s="114">
        <f>S120*0.1</f>
        <v>35527.504000000001</v>
      </c>
      <c r="AB120" s="91">
        <v>0</v>
      </c>
      <c r="AC120" s="91"/>
      <c r="AD120" s="149"/>
      <c r="AE120" s="115"/>
      <c r="AF120" s="170">
        <v>6</v>
      </c>
      <c r="AG120" s="116" t="s">
        <v>238</v>
      </c>
      <c r="AH120" s="171">
        <v>7</v>
      </c>
      <c r="AI120" s="134" t="s">
        <v>239</v>
      </c>
      <c r="AJ120" s="136"/>
      <c r="AK120" s="133"/>
      <c r="AL120" s="117"/>
      <c r="AM120" s="117"/>
      <c r="AN120" s="117"/>
      <c r="AO120" s="117"/>
      <c r="AP120" s="120" t="s">
        <v>201</v>
      </c>
      <c r="AQ120" s="129" t="s">
        <v>771</v>
      </c>
      <c r="AR120" s="117">
        <v>3</v>
      </c>
      <c r="AS120" s="117" t="s">
        <v>202</v>
      </c>
      <c r="AT120" s="129" t="s">
        <v>772</v>
      </c>
      <c r="AU120" s="117">
        <v>92</v>
      </c>
      <c r="AV120" s="120" t="s">
        <v>199</v>
      </c>
      <c r="AW120" s="129" t="s">
        <v>773</v>
      </c>
      <c r="AX120" s="117">
        <v>60</v>
      </c>
      <c r="AY120" s="117" t="s">
        <v>200</v>
      </c>
      <c r="AZ120" s="116" t="s">
        <v>227</v>
      </c>
      <c r="BA120" s="117">
        <v>406</v>
      </c>
      <c r="BB120" s="117"/>
      <c r="BC120" s="117"/>
      <c r="BD120" s="117"/>
      <c r="BE120" s="117"/>
      <c r="BF120" s="117"/>
      <c r="BG120" s="132"/>
      <c r="BH120" s="57" t="s">
        <v>807</v>
      </c>
      <c r="BI120" s="364" t="s">
        <v>942</v>
      </c>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101"/>
      <c r="CH120" s="101"/>
      <c r="CI120" s="101"/>
      <c r="CJ120" s="101"/>
      <c r="CK120" s="101"/>
      <c r="CL120" s="101"/>
      <c r="CM120" s="101"/>
      <c r="CN120" s="101"/>
      <c r="CO120" s="101"/>
      <c r="CP120" s="101"/>
      <c r="CQ120" s="101"/>
      <c r="CR120" s="101"/>
      <c r="CS120" s="101"/>
      <c r="CT120" s="101"/>
      <c r="CU120" s="101"/>
      <c r="CV120" s="101"/>
      <c r="CW120" s="101"/>
    </row>
    <row r="121" spans="1:101" s="99" customFormat="1" ht="25.5" hidden="1" customHeight="1" x14ac:dyDescent="0.25">
      <c r="A121" s="29" t="s">
        <v>644</v>
      </c>
      <c r="B121" s="29" t="s">
        <v>645</v>
      </c>
      <c r="C121" s="29" t="s">
        <v>646</v>
      </c>
      <c r="D121" s="40" t="s">
        <v>647</v>
      </c>
      <c r="E121" s="41" t="s">
        <v>648</v>
      </c>
      <c r="F121" s="41" t="s">
        <v>122</v>
      </c>
      <c r="G121" s="41" t="s">
        <v>400</v>
      </c>
      <c r="H121" s="41" t="s">
        <v>137</v>
      </c>
      <c r="I121" s="41" t="s">
        <v>116</v>
      </c>
      <c r="J121" s="41"/>
      <c r="K121" s="41"/>
      <c r="L121" s="41"/>
      <c r="M121" s="41"/>
      <c r="N121" s="42">
        <v>1902679.07</v>
      </c>
      <c r="O121" s="42">
        <v>743921.52</v>
      </c>
      <c r="P121" s="33"/>
      <c r="Q121" s="42"/>
      <c r="R121" s="42"/>
      <c r="S121" s="42">
        <v>1158757.55</v>
      </c>
      <c r="T121" s="34">
        <v>42522</v>
      </c>
      <c r="U121" s="35">
        <v>42658</v>
      </c>
      <c r="V121" s="35">
        <v>42735</v>
      </c>
      <c r="W121" s="36">
        <v>43585</v>
      </c>
      <c r="X121" s="91">
        <v>0</v>
      </c>
      <c r="Y121" s="114">
        <f>S121*0.4</f>
        <v>463503.02</v>
      </c>
      <c r="Z121" s="114">
        <f>S121*0.4</f>
        <v>463503.02</v>
      </c>
      <c r="AA121" s="114">
        <f>S121*0.2</f>
        <v>231751.51</v>
      </c>
      <c r="AB121" s="91">
        <v>0</v>
      </c>
      <c r="AC121" s="91"/>
      <c r="AD121" s="149"/>
      <c r="AE121" s="115"/>
      <c r="AF121" s="170">
        <v>7</v>
      </c>
      <c r="AG121" s="116" t="s">
        <v>239</v>
      </c>
      <c r="AH121" s="171">
        <v>6</v>
      </c>
      <c r="AI121" s="134" t="s">
        <v>238</v>
      </c>
      <c r="AJ121" s="136"/>
      <c r="AK121" s="133"/>
      <c r="AL121" s="117"/>
      <c r="AM121" s="117"/>
      <c r="AN121" s="117"/>
      <c r="AO121" s="117"/>
      <c r="AP121" s="120" t="s">
        <v>201</v>
      </c>
      <c r="AQ121" s="129" t="s">
        <v>771</v>
      </c>
      <c r="AR121" s="117">
        <v>1</v>
      </c>
      <c r="AS121" s="117" t="s">
        <v>202</v>
      </c>
      <c r="AT121" s="129" t="s">
        <v>772</v>
      </c>
      <c r="AU121" s="117">
        <v>137</v>
      </c>
      <c r="AV121" s="120" t="s">
        <v>199</v>
      </c>
      <c r="AW121" s="129" t="s">
        <v>773</v>
      </c>
      <c r="AX121" s="117">
        <v>110</v>
      </c>
      <c r="AY121" s="117" t="s">
        <v>198</v>
      </c>
      <c r="AZ121" s="116" t="s">
        <v>774</v>
      </c>
      <c r="BA121" s="117">
        <v>11310</v>
      </c>
      <c r="BB121" s="117"/>
      <c r="BC121" s="117"/>
      <c r="BD121" s="117"/>
      <c r="BE121" s="117"/>
      <c r="BF121" s="117"/>
      <c r="BG121" s="132"/>
      <c r="BH121" s="57" t="s">
        <v>806</v>
      </c>
      <c r="BI121" s="364" t="s">
        <v>942</v>
      </c>
      <c r="BJ121" s="101"/>
      <c r="BK121" s="101"/>
      <c r="BL121" s="101"/>
      <c r="BM121" s="101"/>
      <c r="BN121" s="101"/>
      <c r="BO121" s="101"/>
      <c r="BP121" s="101"/>
      <c r="BQ121" s="101"/>
      <c r="BR121" s="101"/>
      <c r="BS121" s="101"/>
      <c r="BT121" s="101"/>
      <c r="BU121" s="101"/>
      <c r="BV121" s="101"/>
      <c r="BW121" s="101"/>
      <c r="BX121" s="101"/>
      <c r="BY121" s="101"/>
      <c r="BZ121" s="101"/>
      <c r="CA121" s="101"/>
      <c r="CB121" s="101"/>
      <c r="CC121" s="101"/>
      <c r="CD121" s="101"/>
      <c r="CE121" s="101"/>
      <c r="CF121" s="101"/>
      <c r="CG121" s="101"/>
      <c r="CH121" s="101"/>
      <c r="CI121" s="101"/>
      <c r="CJ121" s="101"/>
      <c r="CK121" s="101"/>
      <c r="CL121" s="101"/>
      <c r="CM121" s="101"/>
      <c r="CN121" s="101"/>
      <c r="CO121" s="101"/>
      <c r="CP121" s="101"/>
      <c r="CQ121" s="101"/>
      <c r="CR121" s="101"/>
      <c r="CS121" s="101"/>
      <c r="CT121" s="101"/>
      <c r="CU121" s="101"/>
      <c r="CV121" s="101"/>
      <c r="CW121" s="101"/>
    </row>
    <row r="122" spans="1:101" s="99" customFormat="1" ht="25.5" hidden="1" customHeight="1" x14ac:dyDescent="0.25">
      <c r="A122" s="29" t="s">
        <v>649</v>
      </c>
      <c r="B122" s="29" t="s">
        <v>650</v>
      </c>
      <c r="C122" s="29" t="s">
        <v>651</v>
      </c>
      <c r="D122" s="40" t="s">
        <v>652</v>
      </c>
      <c r="E122" s="41" t="s">
        <v>653</v>
      </c>
      <c r="F122" s="41" t="s">
        <v>122</v>
      </c>
      <c r="G122" s="41" t="s">
        <v>362</v>
      </c>
      <c r="H122" s="41" t="s">
        <v>137</v>
      </c>
      <c r="I122" s="41" t="s">
        <v>116</v>
      </c>
      <c r="J122" s="41"/>
      <c r="K122" s="41"/>
      <c r="L122" s="41"/>
      <c r="M122" s="41"/>
      <c r="N122" s="42">
        <v>2854494.11</v>
      </c>
      <c r="O122" s="42">
        <v>603558.57999999996</v>
      </c>
      <c r="P122" s="33"/>
      <c r="Q122" s="42">
        <v>603558.57999999996</v>
      </c>
      <c r="R122" s="42"/>
      <c r="S122" s="42">
        <v>1647376.95</v>
      </c>
      <c r="T122" s="34">
        <v>42522</v>
      </c>
      <c r="U122" s="35">
        <v>42704</v>
      </c>
      <c r="V122" s="35">
        <v>42735</v>
      </c>
      <c r="W122" s="36">
        <v>43912</v>
      </c>
      <c r="X122" s="91">
        <v>0</v>
      </c>
      <c r="Y122" s="91">
        <f>S122/2</f>
        <v>823688.47499999998</v>
      </c>
      <c r="Z122" s="91">
        <f>S122/2</f>
        <v>823688.47499999998</v>
      </c>
      <c r="AA122" s="91">
        <v>0</v>
      </c>
      <c r="AB122" s="91">
        <v>0</v>
      </c>
      <c r="AC122" s="91"/>
      <c r="AD122" s="149"/>
      <c r="AE122" s="115"/>
      <c r="AF122" s="170">
        <v>6</v>
      </c>
      <c r="AG122" s="116" t="s">
        <v>775</v>
      </c>
      <c r="AH122" s="171">
        <v>7</v>
      </c>
      <c r="AI122" s="134" t="s">
        <v>239</v>
      </c>
      <c r="AJ122" s="136"/>
      <c r="AK122" s="133"/>
      <c r="AL122" s="117"/>
      <c r="AM122" s="117"/>
      <c r="AN122" s="117"/>
      <c r="AO122" s="117"/>
      <c r="AP122" s="117" t="s">
        <v>201</v>
      </c>
      <c r="AQ122" s="116" t="s">
        <v>771</v>
      </c>
      <c r="AR122" s="117">
        <v>7.5</v>
      </c>
      <c r="AS122" s="117" t="s">
        <v>202</v>
      </c>
      <c r="AT122" s="116" t="s">
        <v>772</v>
      </c>
      <c r="AU122" s="117">
        <v>29</v>
      </c>
      <c r="AV122" s="117" t="s">
        <v>199</v>
      </c>
      <c r="AW122" s="129" t="s">
        <v>773</v>
      </c>
      <c r="AX122" s="117">
        <v>398</v>
      </c>
      <c r="AY122" s="117" t="s">
        <v>200</v>
      </c>
      <c r="AZ122" s="116" t="s">
        <v>227</v>
      </c>
      <c r="BA122" s="117">
        <v>862</v>
      </c>
      <c r="BB122" s="117"/>
      <c r="BC122" s="117"/>
      <c r="BD122" s="117"/>
      <c r="BE122" s="117"/>
      <c r="BF122" s="117"/>
      <c r="BG122" s="132"/>
      <c r="BH122" s="57" t="s">
        <v>809</v>
      </c>
      <c r="BI122" s="364" t="s">
        <v>942</v>
      </c>
      <c r="BJ122" s="101"/>
      <c r="BK122" s="101"/>
      <c r="BL122" s="101"/>
      <c r="BM122" s="101"/>
      <c r="BN122" s="101"/>
      <c r="BO122" s="101"/>
      <c r="BP122" s="101"/>
      <c r="BQ122" s="101"/>
      <c r="BR122" s="101"/>
      <c r="BS122" s="101"/>
      <c r="BT122" s="101"/>
      <c r="BU122" s="101"/>
      <c r="BV122" s="101"/>
      <c r="BW122" s="101"/>
      <c r="BX122" s="101"/>
      <c r="BY122" s="101"/>
      <c r="BZ122" s="101"/>
      <c r="CA122" s="101"/>
      <c r="CB122" s="101"/>
      <c r="CC122" s="101"/>
      <c r="CD122" s="101"/>
      <c r="CE122" s="101"/>
      <c r="CF122" s="101"/>
      <c r="CG122" s="101"/>
      <c r="CH122" s="101"/>
      <c r="CI122" s="101"/>
      <c r="CJ122" s="101"/>
      <c r="CK122" s="101"/>
      <c r="CL122" s="101"/>
      <c r="CM122" s="101"/>
      <c r="CN122" s="101"/>
      <c r="CO122" s="101"/>
      <c r="CP122" s="101"/>
      <c r="CQ122" s="101"/>
      <c r="CR122" s="101"/>
      <c r="CS122" s="101"/>
      <c r="CT122" s="101"/>
      <c r="CU122" s="101"/>
      <c r="CV122" s="101"/>
      <c r="CW122" s="101"/>
    </row>
    <row r="123" spans="1:101" s="99" customFormat="1" ht="25.5" hidden="1" customHeight="1" x14ac:dyDescent="0.25">
      <c r="A123" s="29" t="s">
        <v>654</v>
      </c>
      <c r="B123" s="29" t="s">
        <v>655</v>
      </c>
      <c r="C123" s="29" t="s">
        <v>656</v>
      </c>
      <c r="D123" s="40" t="s">
        <v>657</v>
      </c>
      <c r="E123" s="41" t="s">
        <v>638</v>
      </c>
      <c r="F123" s="41" t="s">
        <v>122</v>
      </c>
      <c r="G123" s="41" t="s">
        <v>494</v>
      </c>
      <c r="H123" s="41" t="s">
        <v>137</v>
      </c>
      <c r="I123" s="41" t="s">
        <v>116</v>
      </c>
      <c r="J123" s="41"/>
      <c r="K123" s="41"/>
      <c r="L123" s="41"/>
      <c r="M123" s="41"/>
      <c r="N123" s="42">
        <f>SUM(O123:S123)</f>
        <v>444870</v>
      </c>
      <c r="O123" s="42">
        <v>320131.20000000001</v>
      </c>
      <c r="P123" s="33"/>
      <c r="Q123" s="42"/>
      <c r="R123" s="42"/>
      <c r="S123" s="42">
        <v>124738.8</v>
      </c>
      <c r="T123" s="34">
        <v>43250</v>
      </c>
      <c r="U123" s="35">
        <v>43281</v>
      </c>
      <c r="V123" s="35">
        <v>43373</v>
      </c>
      <c r="W123" s="36">
        <v>44286</v>
      </c>
      <c r="X123" s="91"/>
      <c r="Y123" s="91"/>
      <c r="Z123" s="91">
        <f>S123*0.1</f>
        <v>12473.880000000001</v>
      </c>
      <c r="AA123" s="91">
        <f>S123*0.7</f>
        <v>87317.16</v>
      </c>
      <c r="AB123" s="91">
        <f>S123*0.2</f>
        <v>24947.760000000002</v>
      </c>
      <c r="AC123" s="91"/>
      <c r="AD123" s="149"/>
      <c r="AE123" s="115"/>
      <c r="AF123" s="170">
        <v>6</v>
      </c>
      <c r="AG123" s="116" t="s">
        <v>775</v>
      </c>
      <c r="AH123" s="171">
        <v>7</v>
      </c>
      <c r="AI123" s="134" t="s">
        <v>239</v>
      </c>
      <c r="AJ123" s="136"/>
      <c r="AK123" s="133"/>
      <c r="AL123" s="117"/>
      <c r="AM123" s="117"/>
      <c r="AN123" s="117"/>
      <c r="AO123" s="117"/>
      <c r="AP123" s="117" t="s">
        <v>198</v>
      </c>
      <c r="AQ123" s="129" t="s">
        <v>774</v>
      </c>
      <c r="AR123" s="117">
        <v>221</v>
      </c>
      <c r="AS123" s="117" t="s">
        <v>200</v>
      </c>
      <c r="AT123" s="116" t="s">
        <v>227</v>
      </c>
      <c r="AU123" s="117">
        <v>600</v>
      </c>
      <c r="AV123" s="136"/>
      <c r="AW123" s="136"/>
      <c r="AX123" s="136"/>
      <c r="AY123" s="136"/>
      <c r="AZ123" s="136"/>
      <c r="BA123" s="136"/>
      <c r="BB123" s="117"/>
      <c r="BC123" s="117"/>
      <c r="BD123" s="117"/>
      <c r="BE123" s="117"/>
      <c r="BF123" s="117"/>
      <c r="BG123" s="132"/>
      <c r="BH123" s="57" t="s">
        <v>811</v>
      </c>
      <c r="BI123" s="364" t="s">
        <v>942</v>
      </c>
      <c r="BJ123" s="101"/>
      <c r="BK123" s="101"/>
      <c r="BL123" s="101"/>
      <c r="BM123" s="101"/>
      <c r="BN123" s="101"/>
      <c r="BO123" s="101"/>
      <c r="BP123" s="101"/>
      <c r="BQ123" s="101"/>
      <c r="BR123" s="101"/>
      <c r="BS123" s="101"/>
      <c r="BT123" s="101"/>
      <c r="BU123" s="101"/>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row>
    <row r="124" spans="1:101" s="99" customFormat="1" ht="25.5" hidden="1" customHeight="1" x14ac:dyDescent="0.25">
      <c r="A124" s="29" t="s">
        <v>658</v>
      </c>
      <c r="B124" s="29" t="s">
        <v>659</v>
      </c>
      <c r="C124" s="29" t="s">
        <v>660</v>
      </c>
      <c r="D124" s="40" t="s">
        <v>661</v>
      </c>
      <c r="E124" s="41" t="s">
        <v>643</v>
      </c>
      <c r="F124" s="41" t="s">
        <v>122</v>
      </c>
      <c r="G124" s="41" t="s">
        <v>609</v>
      </c>
      <c r="H124" s="41" t="s">
        <v>137</v>
      </c>
      <c r="I124" s="41" t="s">
        <v>116</v>
      </c>
      <c r="J124" s="41"/>
      <c r="K124" s="41"/>
      <c r="L124" s="41"/>
      <c r="M124" s="41"/>
      <c r="N124" s="42">
        <v>136161.48000000001</v>
      </c>
      <c r="O124" s="42">
        <v>29723.21</v>
      </c>
      <c r="P124" s="33"/>
      <c r="Q124" s="42"/>
      <c r="R124" s="42"/>
      <c r="S124" s="42">
        <v>106438.27</v>
      </c>
      <c r="T124" s="34">
        <v>43160</v>
      </c>
      <c r="U124" s="35">
        <v>43191</v>
      </c>
      <c r="V124" s="35">
        <v>43281</v>
      </c>
      <c r="W124" s="36">
        <v>44196</v>
      </c>
      <c r="X124" s="91"/>
      <c r="Y124" s="91"/>
      <c r="Z124" s="91"/>
      <c r="AA124" s="91">
        <v>106438.27</v>
      </c>
      <c r="AB124" s="91"/>
      <c r="AC124" s="91"/>
      <c r="AD124" s="149"/>
      <c r="AE124" s="115"/>
      <c r="AF124" s="170">
        <v>7</v>
      </c>
      <c r="AG124" s="116" t="s">
        <v>239</v>
      </c>
      <c r="AH124" s="171"/>
      <c r="AI124" s="134"/>
      <c r="AJ124" s="136"/>
      <c r="AK124" s="133"/>
      <c r="AL124" s="117"/>
      <c r="AM124" s="117"/>
      <c r="AN124" s="117"/>
      <c r="AO124" s="117"/>
      <c r="AP124" s="117" t="s">
        <v>199</v>
      </c>
      <c r="AQ124" s="129" t="s">
        <v>773</v>
      </c>
      <c r="AR124" s="117">
        <v>50</v>
      </c>
      <c r="AS124" s="117"/>
      <c r="AT124" s="116"/>
      <c r="AU124" s="117"/>
      <c r="AV124" s="136"/>
      <c r="AW124" s="136"/>
      <c r="AX124" s="136"/>
      <c r="AY124" s="136"/>
      <c r="AZ124" s="136"/>
      <c r="BA124" s="136"/>
      <c r="BB124" s="117"/>
      <c r="BC124" s="117"/>
      <c r="BD124" s="117"/>
      <c r="BE124" s="117"/>
      <c r="BF124" s="117"/>
      <c r="BG124" s="132"/>
      <c r="BH124" s="57" t="s">
        <v>810</v>
      </c>
      <c r="BI124" s="364" t="s">
        <v>942</v>
      </c>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row>
    <row r="125" spans="1:101" s="99" customFormat="1" ht="25.5" hidden="1" customHeight="1" x14ac:dyDescent="0.25">
      <c r="A125" s="29" t="s">
        <v>662</v>
      </c>
      <c r="B125" s="29" t="s">
        <v>663</v>
      </c>
      <c r="C125" s="29" t="s">
        <v>664</v>
      </c>
      <c r="D125" s="40" t="s">
        <v>665</v>
      </c>
      <c r="E125" s="41" t="s">
        <v>648</v>
      </c>
      <c r="F125" s="41" t="s">
        <v>122</v>
      </c>
      <c r="G125" s="41" t="s">
        <v>400</v>
      </c>
      <c r="H125" s="41" t="s">
        <v>137</v>
      </c>
      <c r="I125" s="41" t="s">
        <v>116</v>
      </c>
      <c r="J125" s="41"/>
      <c r="K125" s="41"/>
      <c r="L125" s="41"/>
      <c r="M125" s="41"/>
      <c r="N125" s="42">
        <v>548947.86</v>
      </c>
      <c r="O125" s="42">
        <v>274473.93</v>
      </c>
      <c r="P125" s="33"/>
      <c r="Q125" s="42"/>
      <c r="R125" s="42"/>
      <c r="S125" s="42">
        <v>274473.93</v>
      </c>
      <c r="T125" s="34">
        <v>43311</v>
      </c>
      <c r="U125" s="35">
        <v>43342</v>
      </c>
      <c r="V125" s="35">
        <v>43434</v>
      </c>
      <c r="W125" s="36">
        <v>44205</v>
      </c>
      <c r="X125" s="91"/>
      <c r="Y125" s="91"/>
      <c r="Z125" s="91">
        <v>40000</v>
      </c>
      <c r="AA125" s="91">
        <v>100000</v>
      </c>
      <c r="AB125" s="91">
        <v>58473.93</v>
      </c>
      <c r="AC125" s="91"/>
      <c r="AD125" s="149"/>
      <c r="AE125" s="115"/>
      <c r="AF125" s="170">
        <v>7</v>
      </c>
      <c r="AG125" s="116" t="s">
        <v>239</v>
      </c>
      <c r="AH125" s="170">
        <v>6</v>
      </c>
      <c r="AI125" s="116" t="s">
        <v>775</v>
      </c>
      <c r="AJ125" s="120">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29" t="s">
        <v>773</v>
      </c>
      <c r="AX125" s="117">
        <v>93</v>
      </c>
      <c r="AY125" s="117"/>
      <c r="AZ125" s="116"/>
      <c r="BA125" s="117"/>
      <c r="BB125" s="117"/>
      <c r="BC125" s="117"/>
      <c r="BD125" s="117"/>
      <c r="BE125" s="117"/>
      <c r="BF125" s="117"/>
      <c r="BG125" s="132"/>
      <c r="BH125" s="57" t="s">
        <v>812</v>
      </c>
      <c r="BI125" s="364" t="s">
        <v>942</v>
      </c>
      <c r="BJ125" s="101"/>
      <c r="BK125" s="101"/>
      <c r="BL125" s="101"/>
      <c r="BM125" s="101"/>
      <c r="BN125" s="101"/>
      <c r="BO125" s="101"/>
      <c r="BP125" s="101"/>
      <c r="BQ125" s="101"/>
      <c r="BR125" s="101"/>
      <c r="BS125" s="101"/>
      <c r="BT125" s="101"/>
      <c r="BU125" s="101"/>
      <c r="BV125" s="101"/>
      <c r="BW125" s="101"/>
      <c r="BX125" s="101"/>
      <c r="BY125" s="101"/>
      <c r="BZ125" s="101"/>
      <c r="CA125" s="101"/>
      <c r="CB125" s="101"/>
      <c r="CC125" s="101"/>
      <c r="CD125" s="101"/>
      <c r="CE125" s="101"/>
      <c r="CF125" s="101"/>
      <c r="CG125" s="101"/>
      <c r="CH125" s="101"/>
      <c r="CI125" s="101"/>
      <c r="CJ125" s="101"/>
      <c r="CK125" s="101"/>
      <c r="CL125" s="101"/>
      <c r="CM125" s="101"/>
      <c r="CN125" s="101"/>
      <c r="CO125" s="101"/>
      <c r="CP125" s="101"/>
      <c r="CQ125" s="101"/>
      <c r="CR125" s="101"/>
      <c r="CS125" s="101"/>
      <c r="CT125" s="101"/>
      <c r="CU125" s="101"/>
      <c r="CV125" s="101"/>
      <c r="CW125" s="101"/>
    </row>
    <row r="126" spans="1:101" s="99" customFormat="1" ht="38.25" hidden="1" customHeight="1" x14ac:dyDescent="0.25">
      <c r="A126" s="29" t="s">
        <v>666</v>
      </c>
      <c r="B126" s="29" t="s">
        <v>667</v>
      </c>
      <c r="C126" s="2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33"/>
      <c r="Q126" s="42">
        <v>150423.45000000001</v>
      </c>
      <c r="R126" s="42"/>
      <c r="S126" s="42">
        <v>345408.93</v>
      </c>
      <c r="T126" s="34">
        <v>43368</v>
      </c>
      <c r="U126" s="35">
        <v>43399</v>
      </c>
      <c r="V126" s="35">
        <v>43462</v>
      </c>
      <c r="W126" s="36">
        <v>44196</v>
      </c>
      <c r="X126" s="91"/>
      <c r="Y126" s="91"/>
      <c r="Z126" s="91">
        <f>S126*0.1</f>
        <v>34540.893000000004</v>
      </c>
      <c r="AA126" s="91">
        <f>S126*0.7</f>
        <v>241786.25099999999</v>
      </c>
      <c r="AB126" s="91">
        <f>S126-Z126-AA126</f>
        <v>69081.786000000022</v>
      </c>
      <c r="AC126" s="91"/>
      <c r="AD126" s="149"/>
      <c r="AE126" s="115"/>
      <c r="AF126" s="170">
        <v>6</v>
      </c>
      <c r="AG126" s="116" t="s">
        <v>775</v>
      </c>
      <c r="AH126" s="171">
        <v>7</v>
      </c>
      <c r="AI126" s="134" t="s">
        <v>239</v>
      </c>
      <c r="AJ126" s="120">
        <v>50</v>
      </c>
      <c r="AK126" s="150" t="s">
        <v>776</v>
      </c>
      <c r="AL126" s="117"/>
      <c r="AM126" s="117"/>
      <c r="AN126" s="117"/>
      <c r="AO126" s="117"/>
      <c r="AP126" s="117" t="s">
        <v>201</v>
      </c>
      <c r="AQ126" s="116" t="s">
        <v>771</v>
      </c>
      <c r="AR126" s="117">
        <v>3.45</v>
      </c>
      <c r="AS126" s="117" t="s">
        <v>202</v>
      </c>
      <c r="AT126" s="116" t="s">
        <v>772</v>
      </c>
      <c r="AU126" s="117">
        <v>17</v>
      </c>
      <c r="AV126" s="117" t="s">
        <v>199</v>
      </c>
      <c r="AW126" s="129" t="s">
        <v>773</v>
      </c>
      <c r="AX126" s="117">
        <v>32</v>
      </c>
      <c r="AY126" s="117"/>
      <c r="AZ126" s="116"/>
      <c r="BA126" s="117"/>
      <c r="BB126" s="117"/>
      <c r="BC126" s="117"/>
      <c r="BD126" s="117"/>
      <c r="BE126" s="117"/>
      <c r="BF126" s="117"/>
      <c r="BG126" s="132"/>
      <c r="BH126" s="57" t="s">
        <v>813</v>
      </c>
      <c r="BI126" s="364" t="s">
        <v>942</v>
      </c>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01"/>
      <c r="CE126" s="101"/>
      <c r="CF126" s="101"/>
      <c r="CG126" s="101"/>
      <c r="CH126" s="101"/>
      <c r="CI126" s="101"/>
      <c r="CJ126" s="101"/>
      <c r="CK126" s="101"/>
      <c r="CL126" s="101"/>
      <c r="CM126" s="101"/>
      <c r="CN126" s="101"/>
      <c r="CO126" s="101"/>
      <c r="CP126" s="101"/>
      <c r="CQ126" s="101"/>
      <c r="CR126" s="101"/>
      <c r="CS126" s="101"/>
      <c r="CT126" s="101"/>
      <c r="CU126" s="101"/>
      <c r="CV126" s="101"/>
      <c r="CW126" s="101"/>
    </row>
    <row r="127" spans="1:101" s="113" customFormat="1" ht="25.5" hidden="1" customHeight="1" x14ac:dyDescent="0.25">
      <c r="A127" s="20" t="s">
        <v>670</v>
      </c>
      <c r="B127" s="21" t="s">
        <v>84</v>
      </c>
      <c r="C127" s="21"/>
      <c r="D127" s="37" t="s">
        <v>671</v>
      </c>
      <c r="E127" s="23"/>
      <c r="F127" s="23"/>
      <c r="G127" s="23"/>
      <c r="H127" s="23"/>
      <c r="I127" s="23"/>
      <c r="J127" s="23"/>
      <c r="K127" s="23"/>
      <c r="L127" s="23"/>
      <c r="M127" s="23"/>
      <c r="N127" s="23"/>
      <c r="O127" s="23"/>
      <c r="P127" s="23"/>
      <c r="Q127" s="23"/>
      <c r="R127" s="23"/>
      <c r="S127" s="52"/>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1"/>
      <c r="BH127" s="57"/>
      <c r="BI127" s="364"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row>
    <row r="128" spans="1:101" s="99" customFormat="1" ht="25.5" hidden="1" customHeight="1" x14ac:dyDescent="0.25">
      <c r="A128" s="29" t="s">
        <v>672</v>
      </c>
      <c r="B128" s="29" t="s">
        <v>673</v>
      </c>
      <c r="C128" s="29" t="s">
        <v>674</v>
      </c>
      <c r="D128" s="30" t="s">
        <v>675</v>
      </c>
      <c r="E128" s="31" t="s">
        <v>653</v>
      </c>
      <c r="F128" s="32" t="s">
        <v>122</v>
      </c>
      <c r="G128" s="32" t="s">
        <v>362</v>
      </c>
      <c r="H128" s="32" t="s">
        <v>141</v>
      </c>
      <c r="I128" s="32" t="s">
        <v>116</v>
      </c>
      <c r="J128" s="32"/>
      <c r="K128" s="32"/>
      <c r="L128" s="32"/>
      <c r="M128" s="32"/>
      <c r="N128" s="33">
        <v>1800833.49</v>
      </c>
      <c r="O128" s="33">
        <v>371892.95</v>
      </c>
      <c r="P128" s="33">
        <v>0</v>
      </c>
      <c r="Q128" s="33">
        <v>0</v>
      </c>
      <c r="R128" s="33">
        <v>0</v>
      </c>
      <c r="S128" s="33">
        <v>1428940.54</v>
      </c>
      <c r="T128" s="34">
        <v>42491</v>
      </c>
      <c r="U128" s="35">
        <v>42705</v>
      </c>
      <c r="V128" s="35">
        <v>42794</v>
      </c>
      <c r="W128" s="36">
        <v>44561</v>
      </c>
      <c r="X128" s="114">
        <v>0</v>
      </c>
      <c r="Y128" s="114">
        <v>250000</v>
      </c>
      <c r="Z128" s="114">
        <v>332000</v>
      </c>
      <c r="AA128" s="114">
        <v>641207.01</v>
      </c>
      <c r="AB128" s="114">
        <f>S128-Y128-Z128-AA128</f>
        <v>205733.53000000003</v>
      </c>
      <c r="AC128" s="114"/>
      <c r="AD128" s="139"/>
      <c r="AE128" s="115"/>
      <c r="AF128" s="172">
        <v>8</v>
      </c>
      <c r="AG128" s="129" t="s">
        <v>240</v>
      </c>
      <c r="AH128" s="120"/>
      <c r="AI128" s="135"/>
      <c r="AJ128" s="136"/>
      <c r="AK128" s="119"/>
      <c r="AL128" s="120"/>
      <c r="AM128" s="120"/>
      <c r="AN128" s="120"/>
      <c r="AO128" s="120"/>
      <c r="AP128" s="120" t="s">
        <v>203</v>
      </c>
      <c r="AQ128" s="129" t="s">
        <v>204</v>
      </c>
      <c r="AR128" s="120">
        <f>125.34+23+0.66</f>
        <v>149</v>
      </c>
      <c r="AS128" s="120" t="s">
        <v>205</v>
      </c>
      <c r="AT128" s="129" t="s">
        <v>228</v>
      </c>
      <c r="AU128" s="120">
        <v>68.709999999999994</v>
      </c>
      <c r="AV128" s="120"/>
      <c r="AW128" s="120"/>
      <c r="AX128" s="120"/>
      <c r="AY128" s="120"/>
      <c r="AZ128" s="120"/>
      <c r="BA128" s="120"/>
      <c r="BB128" s="120"/>
      <c r="BC128" s="120"/>
      <c r="BD128" s="120"/>
      <c r="BE128" s="120"/>
      <c r="BF128" s="120"/>
      <c r="BG128" s="135"/>
      <c r="BH128" s="57" t="s">
        <v>804</v>
      </c>
      <c r="BI128" s="364" t="s">
        <v>942</v>
      </c>
      <c r="BJ128" s="101"/>
      <c r="BK128" s="101"/>
      <c r="BL128" s="101"/>
      <c r="BM128" s="101"/>
      <c r="BN128" s="101"/>
      <c r="BO128" s="101"/>
      <c r="BP128" s="101"/>
      <c r="BQ128" s="101"/>
      <c r="BR128" s="101"/>
      <c r="BS128" s="101"/>
      <c r="BT128" s="101"/>
      <c r="BU128" s="101"/>
      <c r="BV128" s="101"/>
      <c r="BW128" s="101"/>
      <c r="BX128" s="101"/>
      <c r="BY128" s="101"/>
      <c r="BZ128" s="101"/>
      <c r="CA128" s="101"/>
      <c r="CB128" s="101"/>
      <c r="CC128" s="101"/>
      <c r="CD128" s="101"/>
      <c r="CE128" s="101"/>
      <c r="CF128" s="101"/>
      <c r="CG128" s="101"/>
      <c r="CH128" s="101"/>
      <c r="CI128" s="101"/>
      <c r="CJ128" s="101"/>
      <c r="CK128" s="101"/>
      <c r="CL128" s="101"/>
      <c r="CM128" s="101"/>
      <c r="CN128" s="101"/>
      <c r="CO128" s="101"/>
      <c r="CP128" s="101"/>
      <c r="CQ128" s="101"/>
      <c r="CR128" s="101"/>
      <c r="CS128" s="101"/>
      <c r="CT128" s="101"/>
      <c r="CU128" s="101"/>
      <c r="CV128" s="101"/>
      <c r="CW128" s="101"/>
    </row>
    <row r="129" spans="1:101" s="99" customFormat="1" ht="24.75" hidden="1" customHeight="1" thickBot="1" x14ac:dyDescent="0.3">
      <c r="A129" s="15" t="s">
        <v>676</v>
      </c>
      <c r="B129" s="16" t="s">
        <v>84</v>
      </c>
      <c r="C129" s="16"/>
      <c r="D129" s="16" t="s">
        <v>677</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36"/>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H129" s="57"/>
      <c r="BI129" s="364" t="s">
        <v>276</v>
      </c>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row>
    <row r="130" spans="1:101" s="113" customFormat="1" ht="25.5" hidden="1" customHeight="1" x14ac:dyDescent="0.25">
      <c r="A130" s="20" t="s">
        <v>678</v>
      </c>
      <c r="B130" s="21" t="s">
        <v>84</v>
      </c>
      <c r="C130" s="21"/>
      <c r="D130" s="22" t="s">
        <v>679</v>
      </c>
      <c r="E130" s="23"/>
      <c r="F130" s="23"/>
      <c r="G130" s="23"/>
      <c r="H130" s="23"/>
      <c r="I130" s="23"/>
      <c r="J130" s="23"/>
      <c r="K130" s="23"/>
      <c r="L130" s="23"/>
      <c r="M130" s="23"/>
      <c r="N130" s="23"/>
      <c r="O130" s="23"/>
      <c r="P130" s="23"/>
      <c r="Q130" s="23"/>
      <c r="R130" s="23"/>
      <c r="S130" s="24"/>
      <c r="T130" s="25"/>
      <c r="U130" s="38"/>
      <c r="V130" s="38"/>
      <c r="W130" s="28" t="s">
        <v>276</v>
      </c>
      <c r="X130" s="108"/>
      <c r="Y130" s="108"/>
      <c r="Z130" s="108"/>
      <c r="AA130" s="108"/>
      <c r="AB130" s="108"/>
      <c r="AC130" s="108"/>
      <c r="AD130" s="138"/>
      <c r="AE130" s="109"/>
      <c r="AF130" s="112"/>
      <c r="AG130" s="110"/>
      <c r="AH130" s="110"/>
      <c r="AI130" s="111"/>
      <c r="AJ130" s="109"/>
      <c r="AK130" s="112"/>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1"/>
      <c r="BH130" s="57"/>
      <c r="BI130" s="364" t="s">
        <v>276</v>
      </c>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row>
    <row r="131" spans="1:101" s="99" customFormat="1" ht="25.5" hidden="1" customHeight="1" x14ac:dyDescent="0.25">
      <c r="A131" s="29" t="s">
        <v>680</v>
      </c>
      <c r="B131" s="29" t="s">
        <v>681</v>
      </c>
      <c r="C131" s="29" t="s">
        <v>682</v>
      </c>
      <c r="D131" s="30" t="s">
        <v>683</v>
      </c>
      <c r="E131" s="31" t="s">
        <v>684</v>
      </c>
      <c r="F131" s="32" t="s">
        <v>122</v>
      </c>
      <c r="G131" s="32" t="s">
        <v>409</v>
      </c>
      <c r="H131" s="32" t="s">
        <v>144</v>
      </c>
      <c r="I131" s="32" t="s">
        <v>116</v>
      </c>
      <c r="J131" s="32"/>
      <c r="K131" s="32"/>
      <c r="L131" s="32"/>
      <c r="M131" s="32"/>
      <c r="N131" s="33">
        <v>2800256.02</v>
      </c>
      <c r="O131" s="33"/>
      <c r="P131" s="33"/>
      <c r="Q131" s="33"/>
      <c r="R131" s="33">
        <v>420038.40000000002</v>
      </c>
      <c r="S131" s="33">
        <v>2380217.62</v>
      </c>
      <c r="T131" s="34">
        <v>42826</v>
      </c>
      <c r="U131" s="35">
        <v>42856</v>
      </c>
      <c r="V131" s="35">
        <v>42916</v>
      </c>
      <c r="W131" s="36">
        <v>43545</v>
      </c>
      <c r="X131" s="114"/>
      <c r="Y131" s="114">
        <f>S131/2</f>
        <v>1190108.81</v>
      </c>
      <c r="Z131" s="114">
        <f>S131/2</f>
        <v>1190108.81</v>
      </c>
      <c r="AA131" s="114"/>
      <c r="AB131" s="114"/>
      <c r="AC131" s="114"/>
      <c r="AD131" s="139"/>
      <c r="AE131" s="115"/>
      <c r="AF131" s="119">
        <v>5</v>
      </c>
      <c r="AG131" s="173" t="s">
        <v>777</v>
      </c>
      <c r="AH131" s="120"/>
      <c r="AI131" s="174"/>
      <c r="AJ131" s="136"/>
      <c r="AK131" s="175"/>
      <c r="AL131" s="120"/>
      <c r="AM131" s="120"/>
      <c r="AN131" s="120"/>
      <c r="AO131" s="120"/>
      <c r="AP131" s="176" t="s">
        <v>206</v>
      </c>
      <c r="AQ131" s="173" t="s">
        <v>778</v>
      </c>
      <c r="AR131" s="177">
        <v>5100</v>
      </c>
      <c r="AS131" s="120"/>
      <c r="AT131" s="178"/>
      <c r="AU131" s="173"/>
      <c r="AV131" s="120"/>
      <c r="AW131" s="120"/>
      <c r="AX131" s="120"/>
      <c r="AY131" s="120"/>
      <c r="AZ131" s="120"/>
      <c r="BA131" s="120"/>
      <c r="BB131" s="120"/>
      <c r="BC131" s="120"/>
      <c r="BD131" s="120"/>
      <c r="BE131" s="120"/>
      <c r="BF131" s="120"/>
      <c r="BG131" s="135"/>
      <c r="BH131" s="57" t="s">
        <v>805</v>
      </c>
      <c r="BI131" s="364" t="s">
        <v>942</v>
      </c>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row>
    <row r="132" spans="1:101" s="99" customFormat="1" ht="24.75" hidden="1" customHeight="1" thickBot="1" x14ac:dyDescent="0.3">
      <c r="A132" s="15" t="s">
        <v>685</v>
      </c>
      <c r="B132" s="16" t="s">
        <v>84</v>
      </c>
      <c r="C132" s="16"/>
      <c r="D132" s="16" t="s">
        <v>686</v>
      </c>
      <c r="E132" s="17"/>
      <c r="F132" s="17"/>
      <c r="G132" s="17"/>
      <c r="H132" s="17"/>
      <c r="I132" s="17"/>
      <c r="J132" s="17"/>
      <c r="K132" s="17"/>
      <c r="L132" s="17"/>
      <c r="M132" s="17"/>
      <c r="N132" s="17"/>
      <c r="O132" s="17"/>
      <c r="P132" s="17"/>
      <c r="Q132" s="17"/>
      <c r="R132" s="17"/>
      <c r="S132" s="17"/>
      <c r="T132" s="46"/>
      <c r="U132" s="47"/>
      <c r="V132" s="47"/>
      <c r="W132" s="48" t="s">
        <v>276</v>
      </c>
      <c r="X132" s="17"/>
      <c r="Y132" s="17"/>
      <c r="Z132" s="17"/>
      <c r="AA132" s="17"/>
      <c r="AB132" s="17"/>
      <c r="AC132" s="17"/>
      <c r="AD132" s="17"/>
      <c r="AE132" s="115"/>
      <c r="AF132" s="17"/>
      <c r="AG132" s="17"/>
      <c r="AH132" s="17"/>
      <c r="AI132" s="17"/>
      <c r="AJ132" s="17"/>
      <c r="AK132" s="17"/>
      <c r="AL132" s="17"/>
      <c r="AM132" s="17"/>
      <c r="AN132" s="17"/>
      <c r="AO132" s="17"/>
      <c r="AP132" s="107"/>
      <c r="AQ132" s="107"/>
      <c r="AR132" s="107"/>
      <c r="AS132" s="107"/>
      <c r="AT132" s="17"/>
      <c r="AU132" s="107"/>
      <c r="AV132" s="107"/>
      <c r="AW132" s="17"/>
      <c r="AX132" s="107"/>
      <c r="AY132" s="107"/>
      <c r="AZ132" s="17"/>
      <c r="BA132" s="107"/>
      <c r="BB132" s="107"/>
      <c r="BC132" s="107"/>
      <c r="BD132" s="107"/>
      <c r="BE132" s="107"/>
      <c r="BF132" s="107"/>
      <c r="BG132" s="107"/>
      <c r="BH132" s="57"/>
      <c r="BI132" s="364" t="s">
        <v>276</v>
      </c>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row>
    <row r="133" spans="1:101" s="99" customFormat="1" ht="24.75" hidden="1" customHeight="1" thickBot="1" x14ac:dyDescent="0.3">
      <c r="A133" s="15" t="s">
        <v>687</v>
      </c>
      <c r="B133" s="16" t="s">
        <v>84</v>
      </c>
      <c r="C133" s="16"/>
      <c r="D133" s="16" t="s">
        <v>688</v>
      </c>
      <c r="E133" s="17"/>
      <c r="F133" s="17"/>
      <c r="G133" s="17"/>
      <c r="H133" s="17"/>
      <c r="I133" s="17"/>
      <c r="J133" s="17"/>
      <c r="K133" s="17"/>
      <c r="L133" s="17"/>
      <c r="M133" s="17"/>
      <c r="N133" s="17"/>
      <c r="O133" s="17"/>
      <c r="P133" s="17"/>
      <c r="Q133" s="17"/>
      <c r="R133" s="17"/>
      <c r="S133" s="17"/>
      <c r="T133" s="46"/>
      <c r="U133" s="47"/>
      <c r="V133" s="47"/>
      <c r="W133" s="48" t="s">
        <v>276</v>
      </c>
      <c r="X133" s="17"/>
      <c r="Y133" s="17"/>
      <c r="Z133" s="17"/>
      <c r="AA133" s="17"/>
      <c r="AB133" s="17"/>
      <c r="AC133" s="17"/>
      <c r="AD133" s="17"/>
      <c r="AE133" s="115"/>
      <c r="AF133" s="17"/>
      <c r="AG133" s="17"/>
      <c r="AH133" s="17"/>
      <c r="AI133" s="17"/>
      <c r="AJ133" s="17"/>
      <c r="AK133" s="17"/>
      <c r="AL133" s="17"/>
      <c r="AM133" s="17"/>
      <c r="AN133" s="17"/>
      <c r="AO133" s="17"/>
      <c r="AP133" s="107"/>
      <c r="AQ133" s="107"/>
      <c r="AR133" s="107"/>
      <c r="AS133" s="107"/>
      <c r="AT133" s="17"/>
      <c r="AU133" s="107"/>
      <c r="AV133" s="107"/>
      <c r="AW133" s="17"/>
      <c r="AX133" s="107"/>
      <c r="AY133" s="107"/>
      <c r="AZ133" s="17"/>
      <c r="BA133" s="107"/>
      <c r="BB133" s="107"/>
      <c r="BC133" s="107"/>
      <c r="BD133" s="107"/>
      <c r="BE133" s="107"/>
      <c r="BF133" s="107"/>
      <c r="BG133" s="107"/>
      <c r="BH133" s="57"/>
      <c r="BI133" s="364" t="s">
        <v>276</v>
      </c>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row>
    <row r="134" spans="1:101" s="113" customFormat="1" ht="25.5" hidden="1" customHeight="1" x14ac:dyDescent="0.25">
      <c r="A134" s="20" t="s">
        <v>689</v>
      </c>
      <c r="B134" s="21" t="s">
        <v>84</v>
      </c>
      <c r="C134" s="21"/>
      <c r="D134" s="37" t="s">
        <v>690</v>
      </c>
      <c r="E134" s="23"/>
      <c r="F134" s="23"/>
      <c r="G134" s="23"/>
      <c r="H134" s="23"/>
      <c r="I134" s="23"/>
      <c r="J134" s="23"/>
      <c r="K134" s="23"/>
      <c r="L134" s="23"/>
      <c r="M134" s="23"/>
      <c r="N134" s="23"/>
      <c r="O134" s="23"/>
      <c r="P134" s="23"/>
      <c r="Q134" s="23"/>
      <c r="R134" s="23"/>
      <c r="S134" s="24"/>
      <c r="T134" s="25"/>
      <c r="U134" s="38"/>
      <c r="V134" s="38"/>
      <c r="W134" s="28"/>
      <c r="X134" s="108"/>
      <c r="Y134" s="108"/>
      <c r="Z134" s="108"/>
      <c r="AA134" s="108"/>
      <c r="AB134" s="108"/>
      <c r="AC134" s="108"/>
      <c r="AD134" s="138"/>
      <c r="AE134" s="109"/>
      <c r="AF134" s="112"/>
      <c r="AG134" s="110"/>
      <c r="AH134" s="110"/>
      <c r="AI134" s="111"/>
      <c r="AJ134" s="109"/>
      <c r="AK134" s="112"/>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1"/>
      <c r="BH134" s="57"/>
      <c r="BI134" s="364" t="s">
        <v>276</v>
      </c>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row>
    <row r="135" spans="1:101" ht="25.5" hidden="1"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101" ht="25.5" hidden="1"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101" ht="25.5" hidden="1"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v>917723.65</v>
      </c>
      <c r="O137" s="42">
        <v>137658.54999999999</v>
      </c>
      <c r="P137" s="42"/>
      <c r="Q137" s="42"/>
      <c r="R137" s="42"/>
      <c r="S137" s="42">
        <v>780065.1</v>
      </c>
      <c r="T137" s="43">
        <v>43373</v>
      </c>
      <c r="U137" s="44">
        <v>43585</v>
      </c>
      <c r="V137" s="44">
        <v>43676</v>
      </c>
      <c r="W137" s="45">
        <v>44407</v>
      </c>
      <c r="X137" s="91"/>
      <c r="Y137" s="91"/>
      <c r="Z137" s="91"/>
      <c r="AA137" s="91">
        <f>S137*0.4</f>
        <v>312026.03999999998</v>
      </c>
      <c r="AB137" s="91">
        <f>S137*0.4</f>
        <v>312026.03999999998</v>
      </c>
      <c r="AC137" s="91">
        <f>S137*0.2</f>
        <v>156013.01999999999</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101" ht="25.5" hidden="1"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39</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101" ht="25.5" hidden="1"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v>280477.84999999998</v>
      </c>
      <c r="O139" s="42">
        <v>42071.68</v>
      </c>
      <c r="P139" s="42"/>
      <c r="Q139" s="42"/>
      <c r="R139" s="42"/>
      <c r="S139" s="42">
        <v>238406.17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101" ht="25.5" hidden="1"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v>372156.12</v>
      </c>
      <c r="O140" s="42">
        <v>55823.42</v>
      </c>
      <c r="P140" s="42"/>
      <c r="Q140" s="42"/>
      <c r="R140" s="42"/>
      <c r="S140" s="42">
        <v>316332.7</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101" s="99" customFormat="1" ht="27.75" hidden="1" customHeight="1" x14ac:dyDescent="0.25">
      <c r="A141" s="29" t="s">
        <v>714</v>
      </c>
      <c r="B141" s="29" t="s">
        <v>715</v>
      </c>
      <c r="C141" s="39" t="s">
        <v>1056</v>
      </c>
      <c r="D141" s="30" t="s">
        <v>716</v>
      </c>
      <c r="E141" s="31" t="s">
        <v>267</v>
      </c>
      <c r="F141" s="32" t="s">
        <v>122</v>
      </c>
      <c r="G141" s="32" t="s">
        <v>494</v>
      </c>
      <c r="H141" s="32" t="s">
        <v>695</v>
      </c>
      <c r="I141" s="32" t="s">
        <v>116</v>
      </c>
      <c r="J141" s="32"/>
      <c r="K141" s="32"/>
      <c r="L141" s="32"/>
      <c r="M141" s="32"/>
      <c r="N141" s="42">
        <v>31576.66</v>
      </c>
      <c r="O141" s="33">
        <v>4736.66</v>
      </c>
      <c r="P141" s="33"/>
      <c r="Q141" s="33"/>
      <c r="R141" s="33"/>
      <c r="S141" s="42">
        <v>26840</v>
      </c>
      <c r="T141" s="43">
        <v>43373</v>
      </c>
      <c r="U141" s="44">
        <v>43646</v>
      </c>
      <c r="V141" s="44">
        <v>43707</v>
      </c>
      <c r="W141" s="45">
        <v>44377</v>
      </c>
      <c r="X141" s="114"/>
      <c r="Y141" s="115"/>
      <c r="Z141" s="114">
        <v>0</v>
      </c>
      <c r="AA141" s="114">
        <v>25000</v>
      </c>
      <c r="AB141" s="114">
        <v>55000</v>
      </c>
      <c r="AC141" s="114">
        <v>30000</v>
      </c>
      <c r="AD141" s="139"/>
      <c r="AE141" s="115"/>
      <c r="AF141" s="119">
        <v>38</v>
      </c>
      <c r="AG141" s="129" t="s">
        <v>254</v>
      </c>
      <c r="AH141" s="120"/>
      <c r="AI141" s="135"/>
      <c r="AJ141" s="136"/>
      <c r="AK141" s="119"/>
      <c r="AL141" s="120"/>
      <c r="AM141" s="120"/>
      <c r="AN141" s="120"/>
      <c r="AO141" s="120"/>
      <c r="AP141" s="117" t="s">
        <v>179</v>
      </c>
      <c r="AQ141" s="116" t="s">
        <v>779</v>
      </c>
      <c r="AR141" s="116">
        <v>0.22</v>
      </c>
      <c r="AS141" s="117" t="s">
        <v>229</v>
      </c>
      <c r="AT141" s="116" t="s">
        <v>780</v>
      </c>
      <c r="AU141" s="117">
        <v>1</v>
      </c>
      <c r="AV141" s="116" t="s">
        <v>182</v>
      </c>
      <c r="AW141" s="116" t="s">
        <v>781</v>
      </c>
      <c r="AX141" s="116">
        <v>3</v>
      </c>
      <c r="AY141" s="136"/>
      <c r="AZ141" s="136"/>
      <c r="BA141" s="136"/>
      <c r="BB141" s="136"/>
      <c r="BC141" s="136"/>
      <c r="BD141" s="136"/>
      <c r="BE141" s="136"/>
      <c r="BF141" s="136"/>
      <c r="BG141" s="370"/>
      <c r="BH141" s="57" t="s">
        <v>886</v>
      </c>
      <c r="BI141" s="364" t="s">
        <v>1015</v>
      </c>
      <c r="BJ141" s="101"/>
      <c r="BK141" s="101"/>
      <c r="BL141" s="101"/>
      <c r="BM141" s="101"/>
      <c r="BN141" s="101"/>
      <c r="BO141" s="101"/>
      <c r="BP141" s="101"/>
      <c r="BQ141" s="101"/>
      <c r="BR141" s="101"/>
      <c r="BS141" s="101"/>
      <c r="BT141" s="101"/>
      <c r="BU141" s="101"/>
      <c r="BV141" s="101"/>
      <c r="BW141" s="101"/>
      <c r="BX141" s="101"/>
      <c r="BY141" s="101"/>
      <c r="BZ141" s="101"/>
      <c r="CA141" s="101"/>
      <c r="CB141" s="101"/>
      <c r="CC141" s="101"/>
      <c r="CD141" s="101"/>
      <c r="CE141" s="101"/>
      <c r="CF141" s="101"/>
      <c r="CG141" s="101"/>
      <c r="CH141" s="101"/>
      <c r="CI141" s="101"/>
      <c r="CJ141" s="101"/>
      <c r="CK141" s="101"/>
      <c r="CL141" s="101"/>
      <c r="CM141" s="101"/>
      <c r="CN141" s="101"/>
      <c r="CO141" s="101"/>
      <c r="CP141" s="101"/>
      <c r="CQ141" s="101"/>
      <c r="CR141" s="101"/>
      <c r="CS141" s="101"/>
      <c r="CT141" s="101"/>
      <c r="CU141" s="101"/>
      <c r="CV141" s="101"/>
      <c r="CW141" s="101"/>
    </row>
    <row r="142" spans="1:101" s="99" customFormat="1" ht="27.75" hidden="1" customHeight="1" x14ac:dyDescent="0.25">
      <c r="A142" s="29" t="s">
        <v>1176</v>
      </c>
      <c r="B142" s="29" t="s">
        <v>1182</v>
      </c>
      <c r="C142" s="39"/>
      <c r="D142" s="30" t="s">
        <v>1178</v>
      </c>
      <c r="E142" s="31" t="s">
        <v>267</v>
      </c>
      <c r="F142" s="32" t="s">
        <v>122</v>
      </c>
      <c r="G142" s="32" t="s">
        <v>494</v>
      </c>
      <c r="H142" s="32" t="s">
        <v>695</v>
      </c>
      <c r="I142" s="32" t="s">
        <v>116</v>
      </c>
      <c r="J142" s="32"/>
      <c r="K142" s="32"/>
      <c r="L142" s="32"/>
      <c r="M142" s="32"/>
      <c r="N142" s="42">
        <f t="shared" ref="N142" si="0">O142+S142</f>
        <v>145027.18</v>
      </c>
      <c r="O142" s="33">
        <v>21754.080000000002</v>
      </c>
      <c r="P142" s="33"/>
      <c r="Q142" s="33"/>
      <c r="R142" s="33"/>
      <c r="S142" s="42">
        <v>123273.1</v>
      </c>
      <c r="T142" s="44">
        <v>43983</v>
      </c>
      <c r="U142" s="44">
        <v>44136</v>
      </c>
      <c r="V142" s="44">
        <v>44196</v>
      </c>
      <c r="W142" s="45">
        <v>44561</v>
      </c>
      <c r="X142" s="345"/>
      <c r="Y142" s="201"/>
      <c r="Z142" s="345"/>
      <c r="AA142" s="345"/>
      <c r="AB142" s="345"/>
      <c r="AC142" s="345"/>
      <c r="AD142" s="345"/>
      <c r="AE142" s="201"/>
      <c r="AF142" s="119">
        <v>38</v>
      </c>
      <c r="AG142" s="129" t="s">
        <v>254</v>
      </c>
      <c r="AH142" s="403"/>
      <c r="AI142" s="403"/>
      <c r="AJ142" s="205"/>
      <c r="AK142" s="403"/>
      <c r="AL142" s="403"/>
      <c r="AM142" s="403"/>
      <c r="AN142" s="403"/>
      <c r="AO142" s="403"/>
      <c r="AP142" s="117" t="s">
        <v>179</v>
      </c>
      <c r="AQ142" s="116" t="s">
        <v>779</v>
      </c>
      <c r="AR142" s="116">
        <v>4.5999999999999996</v>
      </c>
      <c r="AS142" s="116" t="s">
        <v>180</v>
      </c>
      <c r="AT142" s="116" t="s">
        <v>181</v>
      </c>
      <c r="AU142" s="117">
        <v>1</v>
      </c>
      <c r="AV142" s="116"/>
      <c r="AW142" s="116"/>
      <c r="AX142" s="116"/>
      <c r="AY142" s="136"/>
      <c r="AZ142" s="136"/>
      <c r="BA142" s="136"/>
      <c r="BB142" s="136"/>
      <c r="BC142" s="136"/>
      <c r="BD142" s="136"/>
      <c r="BE142" s="136"/>
      <c r="BF142" s="136"/>
      <c r="BG142" s="136"/>
      <c r="BH142" s="57" t="s">
        <v>1179</v>
      </c>
      <c r="BI142" s="364" t="s">
        <v>1015</v>
      </c>
      <c r="BJ142" s="101"/>
      <c r="BK142" s="101"/>
      <c r="BL142" s="101"/>
      <c r="BM142" s="101"/>
      <c r="BN142" s="101"/>
      <c r="BO142" s="101"/>
      <c r="BP142" s="101"/>
      <c r="BQ142" s="101"/>
      <c r="BR142" s="101"/>
      <c r="BS142" s="101"/>
      <c r="BT142" s="101"/>
      <c r="BU142" s="101"/>
      <c r="BV142" s="101"/>
      <c r="BW142" s="101"/>
      <c r="BX142" s="101"/>
      <c r="BY142" s="101"/>
      <c r="BZ142" s="101"/>
      <c r="CA142" s="101"/>
      <c r="CB142" s="101"/>
      <c r="CC142" s="101"/>
      <c r="CD142" s="101"/>
      <c r="CE142" s="101"/>
      <c r="CF142" s="101"/>
      <c r="CG142" s="101"/>
      <c r="CH142" s="101"/>
      <c r="CI142" s="101"/>
      <c r="CJ142" s="101"/>
      <c r="CK142" s="101"/>
      <c r="CL142" s="101"/>
      <c r="CM142" s="101"/>
      <c r="CN142" s="101"/>
      <c r="CO142" s="101"/>
      <c r="CP142" s="101"/>
      <c r="CQ142" s="101"/>
      <c r="CR142" s="101"/>
      <c r="CS142" s="101"/>
      <c r="CT142" s="101"/>
      <c r="CU142" s="101"/>
      <c r="CV142" s="101"/>
      <c r="CW142" s="101"/>
    </row>
    <row r="143" spans="1:101" s="99" customFormat="1" ht="27.75" hidden="1" customHeight="1" x14ac:dyDescent="0.25">
      <c r="A143" s="29" t="s">
        <v>1177</v>
      </c>
      <c r="B143" s="29" t="s">
        <v>1183</v>
      </c>
      <c r="C143" s="39"/>
      <c r="D143" s="30" t="s">
        <v>1180</v>
      </c>
      <c r="E143" s="41" t="s">
        <v>273</v>
      </c>
      <c r="F143" s="41" t="s">
        <v>122</v>
      </c>
      <c r="G143" s="41" t="s">
        <v>362</v>
      </c>
      <c r="H143" s="41" t="s">
        <v>695</v>
      </c>
      <c r="I143" s="41" t="s">
        <v>116</v>
      </c>
      <c r="J143" s="32"/>
      <c r="K143" s="32"/>
      <c r="L143" s="32"/>
      <c r="M143" s="32"/>
      <c r="N143" s="42">
        <f>O143+S143</f>
        <v>75505</v>
      </c>
      <c r="O143" s="33">
        <v>11325.75</v>
      </c>
      <c r="P143" s="33"/>
      <c r="Q143" s="33"/>
      <c r="R143" s="33"/>
      <c r="S143" s="42">
        <v>64179.25</v>
      </c>
      <c r="T143" s="44">
        <v>43980</v>
      </c>
      <c r="U143" s="44">
        <v>44134</v>
      </c>
      <c r="V143" s="44">
        <v>44196</v>
      </c>
      <c r="W143" s="45">
        <v>44561</v>
      </c>
      <c r="X143" s="345"/>
      <c r="Y143" s="201"/>
      <c r="Z143" s="345"/>
      <c r="AA143" s="345"/>
      <c r="AB143" s="345"/>
      <c r="AC143" s="345"/>
      <c r="AD143" s="345"/>
      <c r="AE143" s="201"/>
      <c r="AF143" s="119">
        <v>38</v>
      </c>
      <c r="AG143" s="129" t="s">
        <v>254</v>
      </c>
      <c r="AH143" s="403"/>
      <c r="AI143" s="403"/>
      <c r="AJ143" s="205"/>
      <c r="AK143" s="403"/>
      <c r="AL143" s="403"/>
      <c r="AM143" s="403"/>
      <c r="AN143" s="403"/>
      <c r="AO143" s="403"/>
      <c r="AP143" s="117" t="s">
        <v>179</v>
      </c>
      <c r="AQ143" s="116" t="s">
        <v>779</v>
      </c>
      <c r="AR143" s="116">
        <v>2</v>
      </c>
      <c r="AS143" s="116" t="s">
        <v>180</v>
      </c>
      <c r="AT143" s="116" t="s">
        <v>181</v>
      </c>
      <c r="AU143" s="117">
        <v>1</v>
      </c>
      <c r="AV143" s="116"/>
      <c r="AW143" s="116"/>
      <c r="AX143" s="116"/>
      <c r="AY143" s="136"/>
      <c r="AZ143" s="136"/>
      <c r="BA143" s="136"/>
      <c r="BB143" s="136"/>
      <c r="BC143" s="136"/>
      <c r="BD143" s="136"/>
      <c r="BE143" s="136"/>
      <c r="BF143" s="136"/>
      <c r="BG143" s="136"/>
      <c r="BH143" s="57" t="s">
        <v>1181</v>
      </c>
      <c r="BI143" s="364" t="s">
        <v>1015</v>
      </c>
      <c r="BJ143" s="101"/>
      <c r="BK143" s="101"/>
      <c r="BL143" s="101"/>
      <c r="BM143" s="101"/>
      <c r="BN143" s="101"/>
      <c r="BO143" s="101"/>
      <c r="BP143" s="101"/>
      <c r="BQ143" s="101"/>
      <c r="BR143" s="101"/>
      <c r="BS143" s="101"/>
      <c r="BT143" s="101"/>
      <c r="BU143" s="101"/>
      <c r="BV143" s="101"/>
      <c r="BW143" s="101"/>
      <c r="BX143" s="101"/>
      <c r="BY143" s="101"/>
      <c r="BZ143" s="101"/>
      <c r="CA143" s="101"/>
      <c r="CB143" s="101"/>
      <c r="CC143" s="101"/>
      <c r="CD143" s="101"/>
      <c r="CE143" s="101"/>
      <c r="CF143" s="101"/>
      <c r="CG143" s="101"/>
      <c r="CH143" s="101"/>
      <c r="CI143" s="101"/>
      <c r="CJ143" s="101"/>
      <c r="CK143" s="101"/>
      <c r="CL143" s="101"/>
      <c r="CM143" s="101"/>
      <c r="CN143" s="101"/>
      <c r="CO143" s="101"/>
      <c r="CP143" s="101"/>
      <c r="CQ143" s="101"/>
      <c r="CR143" s="101"/>
      <c r="CS143" s="101"/>
      <c r="CT143" s="101"/>
      <c r="CU143" s="101"/>
      <c r="CV143" s="101"/>
      <c r="CW143" s="101"/>
    </row>
    <row r="144" spans="1:101" s="99" customFormat="1" ht="21.75" hidden="1" customHeight="1" x14ac:dyDescent="0.2">
      <c r="A144" s="179" t="s">
        <v>784</v>
      </c>
      <c r="B144" s="179"/>
      <c r="C144" s="179"/>
      <c r="D144" s="180"/>
      <c r="E144" s="181"/>
      <c r="F144" s="181"/>
      <c r="G144" s="181"/>
      <c r="H144" s="181"/>
      <c r="I144" s="181"/>
      <c r="J144" s="181"/>
      <c r="K144" s="181"/>
      <c r="L144" s="181"/>
      <c r="M144" s="181"/>
      <c r="N144" s="182">
        <f t="shared" ref="N144:S144" si="1">SUM(N6:N141)-N138</f>
        <v>78812617.644705877</v>
      </c>
      <c r="O144" s="182">
        <f t="shared" si="1"/>
        <v>7163454.7505882364</v>
      </c>
      <c r="P144" s="182">
        <f t="shared" si="1"/>
        <v>980647.804117647</v>
      </c>
      <c r="Q144" s="182">
        <f t="shared" si="1"/>
        <v>41261977.630000003</v>
      </c>
      <c r="R144" s="182">
        <f t="shared" si="1"/>
        <v>736929.79</v>
      </c>
      <c r="S144" s="182">
        <f t="shared" si="1"/>
        <v>31957910.770000003</v>
      </c>
      <c r="T144" s="182"/>
      <c r="U144" s="182"/>
      <c r="V144" s="182"/>
      <c r="W144" s="183"/>
      <c r="X144" s="182">
        <f>SUM(Z6:Z7)-X138</f>
        <v>0</v>
      </c>
      <c r="Y144" s="182">
        <f>SUM(AA6:AA7)-Y138</f>
        <v>0</v>
      </c>
      <c r="Z144" s="182">
        <f>SUM(AB6:AB7)-Z138</f>
        <v>0</v>
      </c>
      <c r="AA144" s="182">
        <f>SUM(AC6:AC7)-AA138</f>
        <v>0</v>
      </c>
      <c r="AB144" s="182">
        <f>SUM(AD6:AD141)-AB138</f>
        <v>10000</v>
      </c>
      <c r="AC144" s="182">
        <f>SUM(AE6:AE141)-AC138</f>
        <v>0</v>
      </c>
      <c r="AD144" s="182">
        <f>SUM(AF6:AF141)-AD138</f>
        <v>2548</v>
      </c>
      <c r="AE144" s="182">
        <f>SUM(AG6:AG141)-AE138</f>
        <v>0</v>
      </c>
      <c r="AF144" s="182"/>
      <c r="AG144" s="181"/>
      <c r="AH144" s="181"/>
      <c r="AI144" s="181"/>
      <c r="AJ144" s="181"/>
      <c r="AK144" s="181"/>
      <c r="AL144" s="181"/>
      <c r="AM144" s="181"/>
      <c r="AN144" s="181"/>
      <c r="AO144" s="181"/>
      <c r="AP144" s="184"/>
      <c r="AQ144" s="184"/>
      <c r="AR144" s="184"/>
      <c r="AS144" s="184"/>
      <c r="AT144" s="181"/>
      <c r="AU144" s="184"/>
      <c r="AV144" s="184"/>
      <c r="AW144" s="181"/>
      <c r="AX144" s="184"/>
      <c r="AY144" s="184"/>
      <c r="AZ144" s="181"/>
      <c r="BA144" s="184"/>
      <c r="BB144" s="101"/>
      <c r="BC144" s="101"/>
      <c r="BD144" s="101"/>
      <c r="BE144" s="101"/>
      <c r="BF144" s="101"/>
      <c r="BG144" s="101"/>
      <c r="BH144" s="146"/>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01"/>
      <c r="CE144" s="101"/>
      <c r="CF144" s="101"/>
      <c r="CG144" s="101"/>
      <c r="CH144" s="101"/>
      <c r="CI144" s="101"/>
      <c r="CJ144" s="101"/>
      <c r="CK144" s="101"/>
      <c r="CL144" s="101"/>
      <c r="CM144" s="101"/>
      <c r="CN144" s="101"/>
      <c r="CO144" s="101"/>
      <c r="CP144" s="101"/>
      <c r="CQ144" s="101"/>
      <c r="CR144" s="101"/>
      <c r="CS144" s="101"/>
      <c r="CT144" s="101"/>
      <c r="CU144" s="101"/>
      <c r="CV144" s="101"/>
      <c r="CW144" s="101"/>
    </row>
    <row r="145" spans="1:53" ht="27.75" customHeight="1" x14ac:dyDescent="0.2">
      <c r="A145" s="526"/>
      <c r="B145" s="526"/>
      <c r="C145" s="526"/>
      <c r="D145" s="526"/>
      <c r="E145" s="431"/>
      <c r="F145" s="431"/>
      <c r="G145" s="431"/>
      <c r="H145" s="431"/>
      <c r="I145" s="431"/>
      <c r="J145" s="431"/>
      <c r="K145" s="431"/>
      <c r="L145" s="431"/>
      <c r="M145" s="431"/>
      <c r="N145" s="431"/>
      <c r="O145" s="431"/>
      <c r="P145" s="431"/>
      <c r="Q145" s="431"/>
      <c r="R145" s="431"/>
      <c r="S145" s="431"/>
      <c r="T145" s="431"/>
      <c r="U145" s="431"/>
      <c r="V145" s="431"/>
      <c r="W145" s="527"/>
      <c r="X145" s="17"/>
      <c r="Y145" s="17"/>
      <c r="Z145" s="17"/>
      <c r="AA145" s="17"/>
      <c r="AB145" s="17"/>
      <c r="AC145" s="17"/>
      <c r="AD145" s="17"/>
      <c r="AE145" s="17"/>
      <c r="AF145" s="431"/>
      <c r="AG145" s="431"/>
      <c r="AH145" s="17"/>
      <c r="AI145" s="17"/>
      <c r="AJ145" s="17"/>
      <c r="AK145" s="17"/>
      <c r="AL145" s="17"/>
      <c r="AM145" s="17"/>
      <c r="AN145" s="17"/>
      <c r="AO145" s="17"/>
      <c r="AP145" s="432"/>
      <c r="AQ145" s="432"/>
      <c r="AR145" s="528"/>
      <c r="AS145" s="432"/>
      <c r="AT145" s="431"/>
      <c r="AU145" s="432"/>
      <c r="AV145" s="432"/>
      <c r="AW145" s="431"/>
      <c r="AX145" s="432"/>
      <c r="AY145" s="432"/>
      <c r="AZ145" s="431"/>
      <c r="BA145" s="432"/>
    </row>
  </sheetData>
  <autoFilter ref="A4:BI144">
    <filterColumn colId="0">
      <filters>
        <filter val="2.1.2.3"/>
        <filter val="2.1.2.3.1"/>
        <filter val="2.1.2.3.10"/>
        <filter val="2.1.2.3.11"/>
        <filter val="2.1.2.3.12"/>
        <filter val="2.1.2.3.13"/>
        <filter val="2.1.2.3.14"/>
        <filter val="2.1.2.3.15"/>
        <filter val="2.1.2.3.16"/>
        <filter val="2.1.2.3.17"/>
        <filter val="2.1.2.3.2"/>
        <filter val="2.1.2.3.3"/>
        <filter val="2.1.2.3.4"/>
        <filter val="2.1.2.3.5"/>
        <filter val="2.1.2.3.6"/>
        <filter val="2.1.2.3.7"/>
        <filter val="2.1.2.3.8"/>
        <filter val="2.1.2.3.9"/>
      </filters>
    </filterColumn>
  </autoFilter>
  <mergeCells count="6">
    <mergeCell ref="T3:W3"/>
    <mergeCell ref="X3:AE3"/>
    <mergeCell ref="AF3:AO3"/>
    <mergeCell ref="AP3:BG3"/>
    <mergeCell ref="A3:M3"/>
    <mergeCell ref="N3:S3"/>
  </mergeCells>
  <pageMargins left="0.7" right="0.7" top="0.75" bottom="0.75" header="0.3" footer="0.3"/>
  <pageSetup paperSize="9" scale="26"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I144"/>
  <sheetViews>
    <sheetView topLeftCell="A4" workbookViewId="0">
      <pane xSplit="4" ySplit="1" topLeftCell="E5" activePane="bottomRight" state="frozen"/>
      <selection activeCell="A4" sqref="A4"/>
      <selection pane="topRight" activeCell="E4" sqref="E4"/>
      <selection pane="bottomLeft" activeCell="A5" sqref="A5"/>
      <selection pane="bottomRight" activeCell="B69" sqref="B69"/>
    </sheetView>
  </sheetViews>
  <sheetFormatPr defaultRowHeight="12.75" x14ac:dyDescent="0.2"/>
  <cols>
    <col min="1" max="1" width="8.42578125" style="421" customWidth="1"/>
    <col min="2" max="2" width="17.42578125" style="421" customWidth="1"/>
    <col min="3" max="3" width="21.85546875" style="421" customWidth="1"/>
    <col min="4" max="4" width="47.5703125" style="101" customWidth="1"/>
    <col min="5" max="5" width="7" style="101" customWidth="1"/>
    <col min="6" max="6" width="6.42578125" style="101" customWidth="1"/>
    <col min="7" max="7" width="8.7109375" style="101" customWidth="1"/>
    <col min="8" max="8" width="6.5703125" style="101" customWidth="1"/>
    <col min="9" max="9" width="3.7109375" style="101" customWidth="1"/>
    <col min="10" max="12" width="4.85546875" style="101" customWidth="1"/>
    <col min="13" max="13" width="4.140625" style="101" customWidth="1"/>
    <col min="14" max="14" width="15" style="101" customWidth="1"/>
    <col min="15" max="15" width="13.42578125" style="101" customWidth="1"/>
    <col min="16" max="16" width="14.140625" style="101" customWidth="1"/>
    <col min="17" max="18" width="12.85546875" style="101" customWidth="1"/>
    <col min="19" max="19" width="13.7109375" style="101" customWidth="1"/>
    <col min="20" max="20" width="8" style="101" customWidth="1"/>
    <col min="21" max="21" width="8.7109375" style="101" customWidth="1"/>
    <col min="22" max="22" width="8.28515625" style="101" customWidth="1"/>
    <col min="23" max="23" width="9.5703125" style="101" customWidth="1"/>
    <col min="24" max="31" width="12.28515625" style="101" hidden="1" customWidth="1"/>
    <col min="32" max="32" width="12.28515625" style="101" customWidth="1"/>
    <col min="33" max="33" width="9.140625" style="101" customWidth="1"/>
    <col min="34" max="41" width="9.140625" style="101" hidden="1" customWidth="1"/>
    <col min="42" max="42" width="9.140625" style="101"/>
    <col min="43" max="43" width="16.28515625" style="101" customWidth="1"/>
    <col min="44" max="59" width="9.140625" style="101"/>
    <col min="60" max="60" width="17.7109375" style="146" customWidth="1"/>
    <col min="61" max="61" width="18.85546875" style="101" customWidth="1"/>
    <col min="62" max="16384" width="9.140625" style="101"/>
  </cols>
  <sheetData>
    <row r="2" spans="1:61" ht="13.5" thickBot="1" x14ac:dyDescent="0.25"/>
    <row r="3" spans="1:61" ht="42" customHeight="1" thickBot="1" x14ac:dyDescent="0.25">
      <c r="A3" s="545" t="s">
        <v>100</v>
      </c>
      <c r="B3" s="546"/>
      <c r="C3" s="546"/>
      <c r="D3" s="546"/>
      <c r="E3" s="546"/>
      <c r="F3" s="546"/>
      <c r="G3" s="546"/>
      <c r="H3" s="546"/>
      <c r="I3" s="546"/>
      <c r="J3" s="546"/>
      <c r="K3" s="546"/>
      <c r="L3" s="546"/>
      <c r="M3" s="547"/>
      <c r="N3" s="545" t="s">
        <v>101</v>
      </c>
      <c r="O3" s="546"/>
      <c r="P3" s="546"/>
      <c r="Q3" s="546"/>
      <c r="R3" s="546"/>
      <c r="S3" s="547"/>
      <c r="T3" s="540" t="s">
        <v>102</v>
      </c>
      <c r="U3" s="540"/>
      <c r="V3" s="540"/>
      <c r="W3" s="540"/>
      <c r="X3" s="545" t="s">
        <v>717</v>
      </c>
      <c r="Y3" s="546"/>
      <c r="Z3" s="546"/>
      <c r="AA3" s="546"/>
      <c r="AB3" s="546"/>
      <c r="AC3" s="546"/>
      <c r="AD3" s="546"/>
      <c r="AE3" s="547"/>
      <c r="AF3" s="541" t="s">
        <v>718</v>
      </c>
      <c r="AG3" s="542"/>
      <c r="AH3" s="542"/>
      <c r="AI3" s="542"/>
      <c r="AJ3" s="542"/>
      <c r="AK3" s="542"/>
      <c r="AL3" s="542"/>
      <c r="AM3" s="542"/>
      <c r="AN3" s="542"/>
      <c r="AO3" s="548"/>
      <c r="AP3" s="543" t="s">
        <v>719</v>
      </c>
      <c r="AQ3" s="544"/>
      <c r="AR3" s="544"/>
      <c r="AS3" s="544"/>
      <c r="AT3" s="544"/>
      <c r="AU3" s="544"/>
      <c r="AV3" s="544"/>
      <c r="AW3" s="544"/>
      <c r="AX3" s="544"/>
      <c r="AY3" s="544"/>
      <c r="AZ3" s="544"/>
      <c r="BA3" s="544"/>
      <c r="BB3" s="544"/>
      <c r="BC3" s="544"/>
      <c r="BD3" s="544"/>
      <c r="BE3" s="544"/>
      <c r="BF3" s="544"/>
      <c r="BG3" s="544"/>
    </row>
    <row r="4" spans="1:61" ht="123.75" customHeight="1" thickBot="1" x14ac:dyDescent="0.25">
      <c r="A4" s="422" t="s">
        <v>80</v>
      </c>
      <c r="B4" s="423" t="s">
        <v>17</v>
      </c>
      <c r="C4" s="423" t="s">
        <v>260</v>
      </c>
      <c r="D4" s="423" t="s">
        <v>103</v>
      </c>
      <c r="E4" s="424" t="s">
        <v>104</v>
      </c>
      <c r="F4" s="424" t="s">
        <v>720</v>
      </c>
      <c r="G4" s="424" t="s">
        <v>2</v>
      </c>
      <c r="H4" s="424" t="s">
        <v>721</v>
      </c>
      <c r="I4" s="424" t="s">
        <v>722</v>
      </c>
      <c r="J4" s="424" t="s">
        <v>723</v>
      </c>
      <c r="K4" s="424" t="s">
        <v>36</v>
      </c>
      <c r="L4" s="424" t="s">
        <v>37</v>
      </c>
      <c r="M4" s="424" t="s">
        <v>724</v>
      </c>
      <c r="N4" s="424" t="s">
        <v>105</v>
      </c>
      <c r="O4" s="424" t="s">
        <v>106</v>
      </c>
      <c r="P4" s="424" t="s">
        <v>107</v>
      </c>
      <c r="Q4" s="424" t="s">
        <v>108</v>
      </c>
      <c r="R4" s="424" t="s">
        <v>109</v>
      </c>
      <c r="S4" s="424" t="s">
        <v>82</v>
      </c>
      <c r="T4" s="425" t="s">
        <v>725</v>
      </c>
      <c r="U4" s="425" t="s">
        <v>726</v>
      </c>
      <c r="V4" s="426" t="s">
        <v>727</v>
      </c>
      <c r="W4" s="425" t="s">
        <v>110</v>
      </c>
      <c r="X4" s="425" t="s">
        <v>75</v>
      </c>
      <c r="Y4" s="425" t="s">
        <v>76</v>
      </c>
      <c r="Z4" s="425" t="s">
        <v>77</v>
      </c>
      <c r="AA4" s="425" t="s">
        <v>78</v>
      </c>
      <c r="AB4" s="425" t="s">
        <v>79</v>
      </c>
      <c r="AC4" s="425" t="s">
        <v>728</v>
      </c>
      <c r="AD4" s="425" t="s">
        <v>729</v>
      </c>
      <c r="AE4" s="425" t="s">
        <v>730</v>
      </c>
      <c r="AF4" s="425" t="s">
        <v>226</v>
      </c>
      <c r="AG4" s="425" t="s">
        <v>731</v>
      </c>
      <c r="AH4" s="425" t="s">
        <v>732</v>
      </c>
      <c r="AI4" s="425" t="s">
        <v>733</v>
      </c>
      <c r="AJ4" s="425" t="s">
        <v>70</v>
      </c>
      <c r="AK4" s="425" t="s">
        <v>734</v>
      </c>
      <c r="AL4" s="425" t="s">
        <v>71</v>
      </c>
      <c r="AM4" s="425" t="s">
        <v>735</v>
      </c>
      <c r="AN4" s="425" t="s">
        <v>72</v>
      </c>
      <c r="AO4" s="425" t="s">
        <v>736</v>
      </c>
      <c r="AP4" s="427" t="s">
        <v>737</v>
      </c>
      <c r="AQ4" s="427" t="s">
        <v>167</v>
      </c>
      <c r="AR4" s="427" t="s">
        <v>49</v>
      </c>
      <c r="AS4" s="427" t="s">
        <v>70</v>
      </c>
      <c r="AT4" s="425" t="s">
        <v>168</v>
      </c>
      <c r="AU4" s="427" t="s">
        <v>50</v>
      </c>
      <c r="AV4" s="427" t="s">
        <v>71</v>
      </c>
      <c r="AW4" s="425" t="s">
        <v>169</v>
      </c>
      <c r="AX4" s="427" t="s">
        <v>51</v>
      </c>
      <c r="AY4" s="427" t="s">
        <v>72</v>
      </c>
      <c r="AZ4" s="425" t="s">
        <v>170</v>
      </c>
      <c r="BA4" s="427" t="s">
        <v>52</v>
      </c>
      <c r="BB4" s="427" t="s">
        <v>73</v>
      </c>
      <c r="BC4" s="425" t="s">
        <v>171</v>
      </c>
      <c r="BD4" s="427" t="s">
        <v>53</v>
      </c>
      <c r="BE4" s="427" t="s">
        <v>74</v>
      </c>
      <c r="BF4" s="425" t="s">
        <v>797</v>
      </c>
      <c r="BG4" s="427" t="s">
        <v>54</v>
      </c>
      <c r="BH4" s="257" t="s">
        <v>798</v>
      </c>
      <c r="BI4" s="146" t="s">
        <v>1256</v>
      </c>
    </row>
    <row r="5" spans="1:61" ht="24.75" customHeight="1" thickBot="1" x14ac:dyDescent="0.25">
      <c r="A5" s="428" t="s">
        <v>792</v>
      </c>
      <c r="B5" s="429"/>
      <c r="C5" s="429"/>
      <c r="D5" s="430" t="s">
        <v>793</v>
      </c>
      <c r="E5" s="431"/>
      <c r="F5" s="431"/>
      <c r="G5" s="431"/>
      <c r="H5" s="431"/>
      <c r="I5" s="431"/>
      <c r="J5" s="431"/>
      <c r="K5" s="431"/>
      <c r="L5" s="431"/>
      <c r="M5" s="431"/>
      <c r="N5" s="431"/>
      <c r="O5" s="431"/>
      <c r="P5" s="431"/>
      <c r="Q5" s="431"/>
      <c r="R5" s="431"/>
      <c r="S5" s="431"/>
      <c r="T5" s="431"/>
      <c r="U5" s="431"/>
      <c r="V5" s="432"/>
      <c r="W5" s="431"/>
      <c r="X5" s="431"/>
      <c r="Y5" s="431"/>
      <c r="Z5" s="431"/>
      <c r="AA5" s="431"/>
      <c r="AB5" s="431"/>
      <c r="AC5" s="431"/>
      <c r="AD5" s="431"/>
      <c r="AE5" s="431"/>
      <c r="AF5" s="431"/>
      <c r="AG5" s="431"/>
      <c r="AH5" s="431"/>
      <c r="AI5" s="431"/>
      <c r="AJ5" s="431"/>
      <c r="AK5" s="431"/>
      <c r="AL5" s="431"/>
      <c r="AM5" s="431"/>
      <c r="AN5" s="431"/>
      <c r="AO5" s="431"/>
      <c r="AP5" s="432"/>
      <c r="AQ5" s="432"/>
      <c r="AR5" s="432"/>
      <c r="AS5" s="432"/>
      <c r="AT5" s="431"/>
      <c r="AU5" s="432"/>
      <c r="AV5" s="432"/>
      <c r="AW5" s="431"/>
      <c r="AX5" s="432"/>
      <c r="AY5" s="432"/>
      <c r="AZ5" s="431"/>
      <c r="BA5" s="432"/>
      <c r="BH5" s="57"/>
      <c r="BI5" s="131"/>
    </row>
    <row r="6" spans="1:61" ht="24.75" customHeight="1" thickBot="1" x14ac:dyDescent="0.25">
      <c r="A6" s="433" t="s">
        <v>83</v>
      </c>
      <c r="B6" s="434" t="s">
        <v>84</v>
      </c>
      <c r="C6" s="434"/>
      <c r="D6" s="434" t="s">
        <v>261</v>
      </c>
      <c r="E6" s="431"/>
      <c r="F6" s="431"/>
      <c r="G6" s="431"/>
      <c r="H6" s="431"/>
      <c r="I6" s="431"/>
      <c r="J6" s="431"/>
      <c r="K6" s="431"/>
      <c r="L6" s="431"/>
      <c r="M6" s="431"/>
      <c r="N6" s="431"/>
      <c r="O6" s="431"/>
      <c r="P6" s="431"/>
      <c r="Q6" s="431"/>
      <c r="R6" s="431"/>
      <c r="S6" s="431"/>
      <c r="T6" s="431"/>
      <c r="U6" s="431"/>
      <c r="V6" s="435"/>
      <c r="W6" s="436"/>
      <c r="X6" s="431"/>
      <c r="Y6" s="431"/>
      <c r="Z6" s="431"/>
      <c r="AA6" s="431"/>
      <c r="AB6" s="431"/>
      <c r="AC6" s="431"/>
      <c r="AD6" s="431"/>
      <c r="AE6" s="431"/>
      <c r="AF6" s="431"/>
      <c r="AG6" s="431"/>
      <c r="AH6" s="431"/>
      <c r="AI6" s="431"/>
      <c r="AK6" s="431"/>
      <c r="AL6" s="431"/>
      <c r="AM6" s="431"/>
      <c r="AN6" s="431"/>
      <c r="AO6" s="431"/>
      <c r="AP6" s="432"/>
      <c r="AQ6" s="432"/>
      <c r="AR6" s="432"/>
      <c r="AS6" s="432"/>
      <c r="AT6" s="431"/>
      <c r="AU6" s="432"/>
      <c r="AV6" s="432"/>
      <c r="AW6" s="431"/>
      <c r="AX6" s="432"/>
      <c r="AY6" s="432"/>
      <c r="AZ6" s="431"/>
      <c r="BA6" s="432"/>
      <c r="BH6" s="57"/>
      <c r="BI6" s="131"/>
    </row>
    <row r="7" spans="1:61" ht="24.75" customHeight="1" thickBot="1" x14ac:dyDescent="0.25">
      <c r="A7" s="433" t="s">
        <v>85</v>
      </c>
      <c r="B7" s="434" t="s">
        <v>84</v>
      </c>
      <c r="C7" s="434"/>
      <c r="D7" s="434" t="s">
        <v>262</v>
      </c>
      <c r="E7" s="431"/>
      <c r="F7" s="431"/>
      <c r="G7" s="431"/>
      <c r="H7" s="431"/>
      <c r="I7" s="431"/>
      <c r="J7" s="431"/>
      <c r="K7" s="431"/>
      <c r="L7" s="431"/>
      <c r="M7" s="431"/>
      <c r="N7" s="431"/>
      <c r="O7" s="431"/>
      <c r="P7" s="431"/>
      <c r="Q7" s="431"/>
      <c r="R7" s="431"/>
      <c r="S7" s="431"/>
      <c r="T7" s="431"/>
      <c r="U7" s="431"/>
      <c r="V7" s="435"/>
      <c r="W7" s="436"/>
      <c r="X7" s="431"/>
      <c r="Y7" s="431"/>
      <c r="Z7" s="431"/>
      <c r="AA7" s="431"/>
      <c r="AB7" s="431"/>
      <c r="AC7" s="431"/>
      <c r="AD7" s="431"/>
      <c r="AE7" s="431"/>
      <c r="AF7" s="431"/>
      <c r="AG7" s="431"/>
      <c r="AH7" s="431"/>
      <c r="AI7" s="431"/>
      <c r="AK7" s="431"/>
      <c r="AL7" s="431"/>
      <c r="AM7" s="431"/>
      <c r="AN7" s="431"/>
      <c r="AO7" s="431"/>
      <c r="AP7" s="432"/>
      <c r="AQ7" s="432"/>
      <c r="AR7" s="432"/>
      <c r="AS7" s="432"/>
      <c r="AT7" s="431"/>
      <c r="AU7" s="432"/>
      <c r="AV7" s="432"/>
      <c r="AW7" s="431"/>
      <c r="AX7" s="432"/>
      <c r="AY7" s="432"/>
      <c r="AZ7" s="431"/>
      <c r="BA7" s="432"/>
      <c r="BH7" s="57"/>
      <c r="BI7" s="131"/>
    </row>
    <row r="8" spans="1:61" ht="25.5" customHeight="1" x14ac:dyDescent="0.2">
      <c r="A8" s="415" t="s">
        <v>86</v>
      </c>
      <c r="B8" s="437" t="s">
        <v>84</v>
      </c>
      <c r="C8" s="437"/>
      <c r="D8" s="438" t="s">
        <v>263</v>
      </c>
      <c r="E8" s="439"/>
      <c r="F8" s="439"/>
      <c r="G8" s="439"/>
      <c r="H8" s="439"/>
      <c r="I8" s="439"/>
      <c r="J8" s="439"/>
      <c r="K8" s="439"/>
      <c r="L8" s="439"/>
      <c r="M8" s="439"/>
      <c r="N8" s="439"/>
      <c r="O8" s="439"/>
      <c r="P8" s="439"/>
      <c r="Q8" s="439"/>
      <c r="R8" s="439"/>
      <c r="S8" s="440"/>
      <c r="T8" s="418"/>
      <c r="U8" s="441"/>
      <c r="V8" s="442"/>
      <c r="W8" s="420"/>
      <c r="X8" s="413"/>
      <c r="Y8" s="413"/>
      <c r="Z8" s="413"/>
      <c r="AA8" s="413"/>
      <c r="AB8" s="413"/>
      <c r="AC8" s="413"/>
      <c r="AD8" s="413"/>
      <c r="AE8" s="131"/>
      <c r="AF8" s="117"/>
      <c r="AG8" s="117"/>
      <c r="AH8" s="117"/>
      <c r="AI8" s="132"/>
      <c r="AJ8" s="131"/>
      <c r="AK8" s="133"/>
      <c r="AL8" s="117"/>
      <c r="AM8" s="117"/>
      <c r="AN8" s="117"/>
      <c r="AO8" s="117"/>
      <c r="AP8" s="117"/>
      <c r="AQ8" s="117"/>
      <c r="AR8" s="117"/>
      <c r="AS8" s="117"/>
      <c r="AT8" s="117"/>
      <c r="AU8" s="117"/>
      <c r="AV8" s="117"/>
      <c r="AW8" s="117"/>
      <c r="AX8" s="117"/>
      <c r="AY8" s="117"/>
      <c r="AZ8" s="117"/>
      <c r="BA8" s="117"/>
      <c r="BB8" s="117"/>
      <c r="BC8" s="117"/>
      <c r="BD8" s="117"/>
      <c r="BE8" s="117"/>
      <c r="BF8" s="117"/>
      <c r="BG8" s="132"/>
      <c r="BH8" s="57"/>
      <c r="BI8" s="131"/>
    </row>
    <row r="9" spans="1:61" ht="25.5" customHeight="1" x14ac:dyDescent="0.25">
      <c r="A9" s="39" t="s">
        <v>111</v>
      </c>
      <c r="B9" s="39" t="s">
        <v>264</v>
      </c>
      <c r="C9" s="39" t="s">
        <v>265</v>
      </c>
      <c r="D9" s="40" t="s">
        <v>266</v>
      </c>
      <c r="E9" s="41" t="s">
        <v>267</v>
      </c>
      <c r="F9" s="41" t="str">
        <f>'Visi duomenys'!J5&amp;" "</f>
        <v xml:space="preserve"> </v>
      </c>
      <c r="G9" s="41" t="s">
        <v>268</v>
      </c>
      <c r="H9" s="41" t="s">
        <v>120</v>
      </c>
      <c r="I9" s="41" t="s">
        <v>116</v>
      </c>
      <c r="J9" s="41"/>
      <c r="K9" s="41"/>
      <c r="L9" s="41"/>
      <c r="M9" s="41"/>
      <c r="N9" s="42">
        <v>996471.76</v>
      </c>
      <c r="O9" s="42">
        <v>74735.38</v>
      </c>
      <c r="P9" s="42">
        <v>74735.38</v>
      </c>
      <c r="Q9" s="42"/>
      <c r="R9" s="42"/>
      <c r="S9" s="42">
        <v>847001</v>
      </c>
      <c r="T9" s="43">
        <v>42705</v>
      </c>
      <c r="U9" s="44">
        <v>42767</v>
      </c>
      <c r="V9" s="44">
        <v>42883</v>
      </c>
      <c r="W9" s="45">
        <v>43616</v>
      </c>
      <c r="Y9" s="91">
        <v>169400.2</v>
      </c>
      <c r="Z9" s="91">
        <v>338800.4</v>
      </c>
      <c r="AA9" s="91">
        <v>338800.4</v>
      </c>
      <c r="AB9" s="91"/>
      <c r="AC9" s="91"/>
      <c r="AD9" s="91"/>
      <c r="AE9" s="131"/>
      <c r="AF9" s="116">
        <v>29</v>
      </c>
      <c r="AG9" s="116" t="s">
        <v>250</v>
      </c>
      <c r="AH9" s="117">
        <v>30</v>
      </c>
      <c r="AI9" s="116" t="s">
        <v>251</v>
      </c>
      <c r="AJ9" s="116">
        <v>34</v>
      </c>
      <c r="AK9" s="116" t="s">
        <v>253</v>
      </c>
      <c r="AL9" s="133"/>
      <c r="AM9" s="117"/>
      <c r="AN9" s="117"/>
      <c r="AO9" s="117"/>
      <c r="AP9" s="117" t="s">
        <v>175</v>
      </c>
      <c r="AQ9" s="116" t="s">
        <v>738</v>
      </c>
      <c r="AR9" s="117">
        <v>36000</v>
      </c>
      <c r="AS9" s="116" t="s">
        <v>176</v>
      </c>
      <c r="AT9" s="121" t="s">
        <v>739</v>
      </c>
      <c r="AU9" s="117">
        <v>700</v>
      </c>
      <c r="AV9" s="117"/>
      <c r="AW9" s="117"/>
      <c r="AX9" s="117"/>
      <c r="AY9" s="117"/>
      <c r="AZ9" s="117"/>
      <c r="BA9" s="117"/>
      <c r="BB9" s="117"/>
      <c r="BC9" s="117"/>
      <c r="BD9" s="117"/>
      <c r="BE9" s="117"/>
      <c r="BF9" s="117"/>
      <c r="BG9" s="132"/>
      <c r="BH9" s="57" t="s">
        <v>858</v>
      </c>
      <c r="BI9" s="364" t="s">
        <v>942</v>
      </c>
    </row>
    <row r="10" spans="1:61" ht="25.5" customHeight="1" x14ac:dyDescent="0.25">
      <c r="A10" s="39" t="s">
        <v>269</v>
      </c>
      <c r="B10" s="39" t="s">
        <v>270</v>
      </c>
      <c r="C10" s="39" t="s">
        <v>271</v>
      </c>
      <c r="D10" s="40" t="s">
        <v>272</v>
      </c>
      <c r="E10" s="41" t="s">
        <v>273</v>
      </c>
      <c r="F10" s="41" t="s">
        <v>115</v>
      </c>
      <c r="G10" s="41" t="s">
        <v>274</v>
      </c>
      <c r="H10" s="41" t="s">
        <v>120</v>
      </c>
      <c r="I10" s="41" t="s">
        <v>116</v>
      </c>
      <c r="J10" s="41"/>
      <c r="K10" s="41"/>
      <c r="L10" s="41"/>
      <c r="M10" s="41"/>
      <c r="N10" s="42">
        <v>870553</v>
      </c>
      <c r="O10" s="42">
        <v>65292</v>
      </c>
      <c r="P10" s="42">
        <v>65291</v>
      </c>
      <c r="Q10" s="42">
        <v>0</v>
      </c>
      <c r="R10" s="42">
        <v>0</v>
      </c>
      <c r="S10" s="42">
        <v>739970</v>
      </c>
      <c r="T10" s="43">
        <v>42583</v>
      </c>
      <c r="U10" s="44">
        <v>42614</v>
      </c>
      <c r="V10" s="44">
        <v>42704</v>
      </c>
      <c r="W10" s="45">
        <v>43465</v>
      </c>
      <c r="X10" s="91">
        <v>147994</v>
      </c>
      <c r="Y10" s="91">
        <v>295988</v>
      </c>
      <c r="Z10" s="91">
        <v>295988</v>
      </c>
      <c r="AA10" s="91">
        <v>0</v>
      </c>
      <c r="AB10" s="91">
        <v>0</v>
      </c>
      <c r="AC10" s="327"/>
      <c r="AD10" s="327"/>
      <c r="AE10" s="131"/>
      <c r="AF10" s="443">
        <v>29</v>
      </c>
      <c r="AG10" s="443" t="s">
        <v>250</v>
      </c>
      <c r="AH10" s="444">
        <v>30</v>
      </c>
      <c r="AI10" s="445" t="s">
        <v>251</v>
      </c>
      <c r="AJ10" s="446"/>
      <c r="AK10" s="447"/>
      <c r="AL10" s="117"/>
      <c r="AM10" s="117"/>
      <c r="AN10" s="117"/>
      <c r="AO10" s="117"/>
      <c r="AP10" s="117" t="s">
        <v>175</v>
      </c>
      <c r="AQ10" s="116" t="s">
        <v>738</v>
      </c>
      <c r="AR10" s="116">
        <v>34600</v>
      </c>
      <c r="AS10" s="116"/>
      <c r="AT10" s="116"/>
      <c r="AU10" s="117"/>
      <c r="AV10" s="117"/>
      <c r="AW10" s="117"/>
      <c r="AX10" s="117"/>
      <c r="AY10" s="117"/>
      <c r="AZ10" s="117"/>
      <c r="BA10" s="117"/>
      <c r="BB10" s="117"/>
      <c r="BC10" s="117"/>
      <c r="BD10" s="117"/>
      <c r="BE10" s="117"/>
      <c r="BF10" s="117"/>
      <c r="BG10" s="132"/>
      <c r="BH10" s="57" t="s">
        <v>857</v>
      </c>
      <c r="BI10" s="364" t="s">
        <v>942</v>
      </c>
    </row>
    <row r="11" spans="1:61" ht="25.5" customHeight="1" x14ac:dyDescent="0.25">
      <c r="A11" s="415" t="s">
        <v>87</v>
      </c>
      <c r="B11" s="437" t="s">
        <v>84</v>
      </c>
      <c r="C11" s="437"/>
      <c r="D11" s="448" t="s">
        <v>275</v>
      </c>
      <c r="E11" s="439"/>
      <c r="F11" s="439"/>
      <c r="G11" s="439"/>
      <c r="H11" s="439"/>
      <c r="I11" s="439"/>
      <c r="J11" s="439"/>
      <c r="K11" s="439"/>
      <c r="L11" s="439"/>
      <c r="M11" s="439"/>
      <c r="N11" s="439"/>
      <c r="O11" s="439"/>
      <c r="P11" s="439"/>
      <c r="Q11" s="439"/>
      <c r="R11" s="439"/>
      <c r="S11" s="440"/>
      <c r="T11" s="418"/>
      <c r="U11" s="419"/>
      <c r="V11" s="419"/>
      <c r="W11" s="420" t="s">
        <v>276</v>
      </c>
      <c r="X11" s="413"/>
      <c r="Y11" s="413"/>
      <c r="Z11" s="413"/>
      <c r="AA11" s="413"/>
      <c r="AB11" s="413"/>
      <c r="AC11" s="413"/>
      <c r="AD11" s="413"/>
      <c r="AE11" s="131"/>
      <c r="AF11" s="117"/>
      <c r="AG11" s="117"/>
      <c r="AH11" s="117"/>
      <c r="AI11" s="132"/>
      <c r="AJ11" s="131"/>
      <c r="AK11" s="133"/>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32"/>
      <c r="BH11" s="57"/>
      <c r="BI11" s="364" t="s">
        <v>276</v>
      </c>
    </row>
    <row r="12" spans="1:61" ht="25.5" customHeight="1" x14ac:dyDescent="0.25">
      <c r="A12" s="39" t="s">
        <v>277</v>
      </c>
      <c r="B12" s="39" t="s">
        <v>278</v>
      </c>
      <c r="C12" s="3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32"/>
      <c r="BH12" s="57" t="s">
        <v>828</v>
      </c>
      <c r="BI12" s="364" t="s">
        <v>940</v>
      </c>
    </row>
    <row r="13" spans="1:61" ht="25.5" customHeight="1" x14ac:dyDescent="0.25">
      <c r="A13" s="39" t="s">
        <v>114</v>
      </c>
      <c r="B13" s="39" t="s">
        <v>284</v>
      </c>
      <c r="C13" s="39" t="s">
        <v>285</v>
      </c>
      <c r="D13" s="40" t="s">
        <v>286</v>
      </c>
      <c r="E13" s="41" t="s">
        <v>281</v>
      </c>
      <c r="F13" s="41" t="str">
        <f>'Visi duomenys'!J9&amp;"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32"/>
      <c r="BH13" s="57" t="s">
        <v>827</v>
      </c>
      <c r="BI13" s="364" t="s">
        <v>940</v>
      </c>
    </row>
    <row r="14" spans="1:61" ht="25.5" customHeight="1" x14ac:dyDescent="0.25">
      <c r="A14" s="415" t="s">
        <v>88</v>
      </c>
      <c r="B14" s="437" t="s">
        <v>84</v>
      </c>
      <c r="C14" s="437"/>
      <c r="D14" s="438" t="s">
        <v>287</v>
      </c>
      <c r="E14" s="439"/>
      <c r="F14" s="439"/>
      <c r="G14" s="439"/>
      <c r="H14" s="439"/>
      <c r="I14" s="439"/>
      <c r="J14" s="439"/>
      <c r="K14" s="439"/>
      <c r="L14" s="439"/>
      <c r="M14" s="439"/>
      <c r="N14" s="439"/>
      <c r="O14" s="439"/>
      <c r="P14" s="439"/>
      <c r="Q14" s="439"/>
      <c r="R14" s="439"/>
      <c r="S14" s="440"/>
      <c r="T14" s="418"/>
      <c r="U14" s="419"/>
      <c r="V14" s="419"/>
      <c r="W14" s="420" t="s">
        <v>276</v>
      </c>
      <c r="X14" s="413"/>
      <c r="Y14" s="413"/>
      <c r="Z14" s="413"/>
      <c r="AA14" s="413"/>
      <c r="AB14" s="413"/>
      <c r="AC14" s="413"/>
      <c r="AD14" s="413"/>
      <c r="AE14" s="131"/>
      <c r="AF14" s="117"/>
      <c r="AG14" s="117"/>
      <c r="AH14" s="117"/>
      <c r="AI14" s="132"/>
      <c r="AJ14" s="131"/>
      <c r="AK14" s="133"/>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32"/>
      <c r="BH14" s="57"/>
      <c r="BI14" s="364" t="s">
        <v>276</v>
      </c>
    </row>
    <row r="15" spans="1:61" ht="47.25" customHeight="1" x14ac:dyDescent="0.25">
      <c r="A15" s="39" t="s">
        <v>117</v>
      </c>
      <c r="B15" s="39" t="s">
        <v>288</v>
      </c>
      <c r="C15" s="39" t="s">
        <v>289</v>
      </c>
      <c r="D15" s="40" t="s">
        <v>290</v>
      </c>
      <c r="E15" s="41" t="s">
        <v>273</v>
      </c>
      <c r="F15" s="41" t="s">
        <v>115</v>
      </c>
      <c r="G15" s="41" t="s">
        <v>291</v>
      </c>
      <c r="H15" s="41" t="s">
        <v>292</v>
      </c>
      <c r="I15" s="41" t="s">
        <v>112</v>
      </c>
      <c r="J15" s="41" t="s">
        <v>113</v>
      </c>
      <c r="K15" s="41"/>
      <c r="L15" s="41"/>
      <c r="M15" s="41"/>
      <c r="N15" s="42">
        <v>1436769.54</v>
      </c>
      <c r="O15" s="42">
        <v>76668</v>
      </c>
      <c r="P15" s="42">
        <v>491201.54</v>
      </c>
      <c r="Q15" s="42">
        <v>0</v>
      </c>
      <c r="R15" s="42">
        <v>0</v>
      </c>
      <c r="S15" s="42">
        <v>868900</v>
      </c>
      <c r="T15" s="43">
        <v>42309</v>
      </c>
      <c r="U15" s="44">
        <v>42491</v>
      </c>
      <c r="V15" s="44">
        <v>42673</v>
      </c>
      <c r="W15" s="45">
        <v>43339</v>
      </c>
      <c r="X15" s="91">
        <v>600000</v>
      </c>
      <c r="Y15" s="91">
        <v>268900</v>
      </c>
      <c r="Z15" s="91">
        <v>0</v>
      </c>
      <c r="AA15" s="91">
        <v>0</v>
      </c>
      <c r="AB15" s="91">
        <v>0</v>
      </c>
      <c r="AC15" s="91"/>
      <c r="AD15" s="91"/>
      <c r="AE15" s="131"/>
      <c r="AF15" s="117">
        <v>34</v>
      </c>
      <c r="AG15" s="116" t="s">
        <v>742</v>
      </c>
      <c r="AH15" s="117"/>
      <c r="AI15" s="132"/>
      <c r="AJ15" s="131"/>
      <c r="AK15" s="133"/>
      <c r="AL15" s="117"/>
      <c r="AM15" s="117"/>
      <c r="AN15" s="117"/>
      <c r="AO15" s="117"/>
      <c r="AP15" s="117" t="s">
        <v>172</v>
      </c>
      <c r="AQ15" s="116" t="s">
        <v>740</v>
      </c>
      <c r="AR15" s="116">
        <v>4719.5</v>
      </c>
      <c r="AS15" s="116" t="s">
        <v>173</v>
      </c>
      <c r="AT15" s="116" t="s">
        <v>741</v>
      </c>
      <c r="AU15" s="117">
        <v>1757.57</v>
      </c>
      <c r="AV15" s="117"/>
      <c r="AW15" s="117"/>
      <c r="AX15" s="117"/>
      <c r="AY15" s="117"/>
      <c r="AZ15" s="117"/>
      <c r="BA15" s="117"/>
      <c r="BB15" s="117"/>
      <c r="BC15" s="117"/>
      <c r="BD15" s="117"/>
      <c r="BE15" s="117"/>
      <c r="BF15" s="117"/>
      <c r="BG15" s="132"/>
      <c r="BH15" s="57" t="s">
        <v>879</v>
      </c>
      <c r="BI15" s="364" t="s">
        <v>940</v>
      </c>
    </row>
    <row r="16" spans="1:61" ht="47.25" customHeight="1" x14ac:dyDescent="0.25">
      <c r="A16" s="39" t="s">
        <v>1076</v>
      </c>
      <c r="B16" s="39" t="s">
        <v>1078</v>
      </c>
      <c r="C16" s="39"/>
      <c r="D16" s="40" t="s">
        <v>1080</v>
      </c>
      <c r="E16" s="41" t="s">
        <v>1081</v>
      </c>
      <c r="F16" s="41"/>
      <c r="G16" s="41" t="s">
        <v>1082</v>
      </c>
      <c r="H16" s="41"/>
      <c r="I16" s="41"/>
      <c r="J16" s="41"/>
      <c r="K16" s="41" t="s">
        <v>36</v>
      </c>
      <c r="L16" s="41"/>
      <c r="M16" s="41"/>
      <c r="N16" s="42">
        <v>40000000</v>
      </c>
      <c r="O16" s="42"/>
      <c r="P16" s="42"/>
      <c r="Q16" s="42">
        <v>40000000</v>
      </c>
      <c r="R16" s="42"/>
      <c r="S16" s="42"/>
      <c r="T16" s="44"/>
      <c r="U16" s="44"/>
      <c r="V16" s="44">
        <v>43724</v>
      </c>
      <c r="W16" s="45">
        <v>45291</v>
      </c>
      <c r="X16" s="91"/>
      <c r="Y16" s="91"/>
      <c r="Z16" s="91"/>
      <c r="AA16" s="91"/>
      <c r="AB16" s="91"/>
      <c r="AC16" s="91"/>
      <c r="AD16" s="91"/>
      <c r="AE16" s="131"/>
      <c r="AF16" s="117">
        <v>51</v>
      </c>
      <c r="AG16" s="116" t="s">
        <v>1083</v>
      </c>
      <c r="AH16" s="117"/>
      <c r="AI16" s="117"/>
      <c r="AJ16" s="131"/>
      <c r="AK16" s="117"/>
      <c r="AL16" s="117"/>
      <c r="AM16" s="117"/>
      <c r="AN16" s="117"/>
      <c r="AO16" s="117"/>
      <c r="AP16" s="117"/>
      <c r="AQ16" s="116" t="s">
        <v>1084</v>
      </c>
      <c r="AR16" s="116">
        <v>50</v>
      </c>
      <c r="AS16" s="116"/>
      <c r="AT16" s="116" t="s">
        <v>1085</v>
      </c>
      <c r="AU16" s="117">
        <v>90</v>
      </c>
      <c r="AV16" s="117"/>
      <c r="AW16" s="117"/>
      <c r="AX16" s="117"/>
      <c r="AY16" s="117"/>
      <c r="AZ16" s="117"/>
      <c r="BA16" s="117"/>
      <c r="BB16" s="117"/>
      <c r="BC16" s="117"/>
      <c r="BD16" s="117"/>
      <c r="BE16" s="117"/>
      <c r="BF16" s="117"/>
      <c r="BG16" s="132"/>
      <c r="BH16" s="57" t="s">
        <v>1086</v>
      </c>
      <c r="BI16" s="364"/>
    </row>
    <row r="17" spans="1:61" ht="25.5" customHeight="1" x14ac:dyDescent="0.25">
      <c r="A17" s="415" t="s">
        <v>89</v>
      </c>
      <c r="B17" s="437" t="s">
        <v>84</v>
      </c>
      <c r="C17" s="437"/>
      <c r="D17" s="438" t="s">
        <v>293</v>
      </c>
      <c r="E17" s="439"/>
      <c r="F17" s="439"/>
      <c r="G17" s="439"/>
      <c r="H17" s="439"/>
      <c r="I17" s="439"/>
      <c r="J17" s="439"/>
      <c r="K17" s="439"/>
      <c r="L17" s="439"/>
      <c r="M17" s="439"/>
      <c r="N17" s="439"/>
      <c r="O17" s="439"/>
      <c r="P17" s="439"/>
      <c r="Q17" s="439"/>
      <c r="R17" s="439"/>
      <c r="S17" s="440"/>
      <c r="T17" s="418"/>
      <c r="U17" s="419"/>
      <c r="V17" s="419"/>
      <c r="W17" s="420" t="s">
        <v>276</v>
      </c>
      <c r="X17" s="413"/>
      <c r="Y17" s="413"/>
      <c r="Z17" s="413"/>
      <c r="AA17" s="413"/>
      <c r="AB17" s="413"/>
      <c r="AC17" s="413"/>
      <c r="AD17" s="413"/>
      <c r="AE17" s="131"/>
      <c r="AF17" s="117"/>
      <c r="AG17" s="117"/>
      <c r="AH17" s="117"/>
      <c r="AI17" s="132"/>
      <c r="AJ17" s="131"/>
      <c r="AK17" s="133"/>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32"/>
      <c r="BH17" s="57"/>
      <c r="BI17" s="364" t="s">
        <v>276</v>
      </c>
    </row>
    <row r="18" spans="1:61" ht="25.5" customHeight="1" x14ac:dyDescent="0.25">
      <c r="A18" s="449" t="s">
        <v>294</v>
      </c>
      <c r="B18" s="449" t="s">
        <v>295</v>
      </c>
      <c r="C18" s="449" t="s">
        <v>296</v>
      </c>
      <c r="D18" s="450" t="s">
        <v>297</v>
      </c>
      <c r="E18" s="451" t="s">
        <v>298</v>
      </c>
      <c r="F18" s="451" t="s">
        <v>115</v>
      </c>
      <c r="G18" s="451" t="s">
        <v>299</v>
      </c>
      <c r="H18" s="451" t="s">
        <v>300</v>
      </c>
      <c r="I18" s="451" t="s">
        <v>116</v>
      </c>
      <c r="J18" s="451" t="s">
        <v>113</v>
      </c>
      <c r="K18" s="451"/>
      <c r="L18" s="451"/>
      <c r="M18" s="451"/>
      <c r="N18" s="452">
        <v>364031.13</v>
      </c>
      <c r="O18" s="452">
        <v>27302.34</v>
      </c>
      <c r="P18" s="452">
        <v>27302.33</v>
      </c>
      <c r="Q18" s="452"/>
      <c r="R18" s="452"/>
      <c r="S18" s="452">
        <v>309426.46000000002</v>
      </c>
      <c r="T18" s="453">
        <v>42491</v>
      </c>
      <c r="U18" s="454">
        <v>42644</v>
      </c>
      <c r="V18" s="454">
        <v>42735</v>
      </c>
      <c r="W18" s="455">
        <v>43524</v>
      </c>
      <c r="X18" s="456"/>
      <c r="Y18" s="456">
        <v>196253.5</v>
      </c>
      <c r="Z18" s="456">
        <v>117752.09999999999</v>
      </c>
      <c r="AA18" s="456">
        <v>78501.400000000009</v>
      </c>
      <c r="AB18" s="456"/>
      <c r="AC18" s="456"/>
      <c r="AD18" s="456"/>
      <c r="AE18" s="457"/>
      <c r="AF18" s="458">
        <v>30</v>
      </c>
      <c r="AG18" s="459" t="s">
        <v>251</v>
      </c>
      <c r="AH18" s="458"/>
      <c r="AI18" s="460"/>
      <c r="AJ18" s="457"/>
      <c r="AK18" s="461"/>
      <c r="AL18" s="458"/>
      <c r="AM18" s="458"/>
      <c r="AN18" s="458"/>
      <c r="AO18" s="458"/>
      <c r="AP18" s="458" t="s">
        <v>172</v>
      </c>
      <c r="AQ18" s="459" t="s">
        <v>740</v>
      </c>
      <c r="AR18" s="459">
        <v>8001</v>
      </c>
      <c r="AS18" s="459"/>
      <c r="AT18" s="459"/>
      <c r="AU18" s="458"/>
      <c r="AV18" s="458"/>
      <c r="AW18" s="458"/>
      <c r="AX18" s="458"/>
      <c r="AY18" s="458"/>
      <c r="AZ18" s="458"/>
      <c r="BA18" s="458"/>
      <c r="BB18" s="458"/>
      <c r="BC18" s="458"/>
      <c r="BD18" s="458"/>
      <c r="BE18" s="458"/>
      <c r="BF18" s="458"/>
      <c r="BG18" s="460"/>
      <c r="BH18" s="57" t="s">
        <v>829</v>
      </c>
      <c r="BI18" s="364" t="s">
        <v>940</v>
      </c>
    </row>
    <row r="19" spans="1:61" ht="25.5" customHeight="1" x14ac:dyDescent="0.25">
      <c r="A19" s="39" t="s">
        <v>1077</v>
      </c>
      <c r="B19" s="462" t="s">
        <v>1079</v>
      </c>
      <c r="C19" s="39"/>
      <c r="D19" s="40" t="s">
        <v>1087</v>
      </c>
      <c r="E19" s="41" t="s">
        <v>1088</v>
      </c>
      <c r="F19" s="41"/>
      <c r="G19" s="41" t="s">
        <v>1089</v>
      </c>
      <c r="H19" s="41"/>
      <c r="I19" s="41"/>
      <c r="J19" s="41"/>
      <c r="K19" s="41" t="s">
        <v>36</v>
      </c>
      <c r="L19" s="41"/>
      <c r="M19" s="41"/>
      <c r="N19" s="42">
        <v>500000</v>
      </c>
      <c r="O19" s="42"/>
      <c r="P19" s="42"/>
      <c r="Q19" s="42">
        <v>500000</v>
      </c>
      <c r="R19" s="42"/>
      <c r="S19" s="42"/>
      <c r="T19" s="44"/>
      <c r="U19" s="44"/>
      <c r="V19" s="44">
        <v>43560</v>
      </c>
      <c r="W19" s="45">
        <v>45291</v>
      </c>
      <c r="X19" s="91"/>
      <c r="Y19" s="91"/>
      <c r="Z19" s="91"/>
      <c r="AA19" s="91"/>
      <c r="AB19" s="91"/>
      <c r="AC19" s="91"/>
      <c r="AD19" s="91"/>
      <c r="AE19" s="131"/>
      <c r="AF19" s="117">
        <v>51</v>
      </c>
      <c r="AG19" s="116" t="s">
        <v>1083</v>
      </c>
      <c r="AH19" s="117"/>
      <c r="AI19" s="117"/>
      <c r="AJ19" s="131"/>
      <c r="AK19" s="117"/>
      <c r="AL19" s="117"/>
      <c r="AM19" s="117"/>
      <c r="AN19" s="117"/>
      <c r="AO19" s="117"/>
      <c r="AP19" s="117"/>
      <c r="AQ19" s="116" t="s">
        <v>1084</v>
      </c>
      <c r="AR19" s="116">
        <v>22</v>
      </c>
      <c r="AS19" s="116"/>
      <c r="AT19" s="116" t="s">
        <v>1085</v>
      </c>
      <c r="AU19" s="117">
        <v>33</v>
      </c>
      <c r="AV19" s="117"/>
      <c r="AW19" s="117"/>
      <c r="AX19" s="117"/>
      <c r="AY19" s="117"/>
      <c r="AZ19" s="117"/>
      <c r="BA19" s="117"/>
      <c r="BB19" s="117"/>
      <c r="BC19" s="117"/>
      <c r="BD19" s="117"/>
      <c r="BE19" s="117"/>
      <c r="BF19" s="117"/>
      <c r="BG19" s="132"/>
      <c r="BH19" s="57" t="s">
        <v>1090</v>
      </c>
      <c r="BI19" s="364"/>
    </row>
    <row r="20" spans="1:61" ht="24.75" customHeight="1" thickBot="1" x14ac:dyDescent="0.3">
      <c r="A20" s="433" t="s">
        <v>301</v>
      </c>
      <c r="B20" s="434" t="s">
        <v>84</v>
      </c>
      <c r="C20" s="434"/>
      <c r="D20" s="434" t="s">
        <v>302</v>
      </c>
      <c r="E20" s="431"/>
      <c r="F20" s="431"/>
      <c r="G20" s="431"/>
      <c r="H20" s="431"/>
      <c r="I20" s="431"/>
      <c r="J20" s="431"/>
      <c r="K20" s="431"/>
      <c r="L20" s="431"/>
      <c r="M20" s="431"/>
      <c r="N20" s="431"/>
      <c r="O20" s="431"/>
      <c r="P20" s="431"/>
      <c r="Q20" s="431"/>
      <c r="R20" s="431"/>
      <c r="S20" s="431"/>
      <c r="T20" s="463"/>
      <c r="U20" s="464"/>
      <c r="V20" s="464"/>
      <c r="W20" s="465" t="s">
        <v>276</v>
      </c>
      <c r="X20" s="431"/>
      <c r="Y20" s="431"/>
      <c r="Z20" s="431"/>
      <c r="AA20" s="431"/>
      <c r="AB20" s="431"/>
      <c r="AC20" s="431"/>
      <c r="AD20" s="431"/>
      <c r="AF20" s="431"/>
      <c r="AG20" s="431"/>
      <c r="AH20" s="431"/>
      <c r="AI20" s="431"/>
      <c r="AJ20" s="446"/>
      <c r="AK20" s="431"/>
      <c r="AL20" s="431"/>
      <c r="AM20" s="431"/>
      <c r="AN20" s="431"/>
      <c r="AO20" s="431"/>
      <c r="AP20" s="432"/>
      <c r="AQ20" s="432"/>
      <c r="AR20" s="432"/>
      <c r="AS20" s="432"/>
      <c r="AT20" s="431"/>
      <c r="AU20" s="432"/>
      <c r="AV20" s="432"/>
      <c r="AW20" s="431"/>
      <c r="AX20" s="432"/>
      <c r="AY20" s="432"/>
      <c r="AZ20" s="431"/>
      <c r="BA20" s="432"/>
      <c r="BB20" s="432"/>
      <c r="BC20" s="432"/>
      <c r="BD20" s="432"/>
      <c r="BE20" s="432"/>
      <c r="BF20" s="432"/>
      <c r="BG20" s="432"/>
      <c r="BH20" s="57"/>
      <c r="BI20" s="364" t="s">
        <v>276</v>
      </c>
    </row>
    <row r="21" spans="1:61" ht="25.5" customHeight="1" x14ac:dyDescent="0.25">
      <c r="A21" s="415" t="s">
        <v>90</v>
      </c>
      <c r="B21" s="437" t="s">
        <v>84</v>
      </c>
      <c r="C21" s="437"/>
      <c r="D21" s="438" t="s">
        <v>303</v>
      </c>
      <c r="E21" s="439" t="s">
        <v>304</v>
      </c>
      <c r="F21" s="439" t="s">
        <v>123</v>
      </c>
      <c r="G21" s="439" t="s">
        <v>305</v>
      </c>
      <c r="H21" s="439" t="s">
        <v>306</v>
      </c>
      <c r="I21" s="439" t="s">
        <v>116</v>
      </c>
      <c r="J21" s="439"/>
      <c r="K21" s="439"/>
      <c r="L21" s="439"/>
      <c r="M21" s="439"/>
      <c r="N21" s="466"/>
      <c r="O21" s="466"/>
      <c r="P21" s="439"/>
      <c r="Q21" s="439"/>
      <c r="R21" s="439"/>
      <c r="S21" s="467">
        <v>3321362</v>
      </c>
      <c r="T21" s="418">
        <v>42826</v>
      </c>
      <c r="U21" s="419"/>
      <c r="V21" s="419">
        <v>42917</v>
      </c>
      <c r="W21" s="420">
        <v>45291</v>
      </c>
      <c r="X21" s="413"/>
      <c r="Y21" s="413"/>
      <c r="Z21" s="413"/>
      <c r="AA21" s="413"/>
      <c r="AB21" s="413"/>
      <c r="AC21" s="413"/>
      <c r="AD21" s="413"/>
      <c r="AE21" s="131"/>
      <c r="AF21" s="117">
        <v>50</v>
      </c>
      <c r="AG21" s="116" t="s">
        <v>259</v>
      </c>
      <c r="AH21" s="117"/>
      <c r="AI21" s="132"/>
      <c r="AJ21" s="131"/>
      <c r="AK21" s="133"/>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32"/>
      <c r="BH21" s="57"/>
      <c r="BI21" s="364" t="s">
        <v>276</v>
      </c>
    </row>
    <row r="22" spans="1:61" ht="24.75" customHeight="1" thickBot="1" x14ac:dyDescent="0.3">
      <c r="A22" s="433" t="s">
        <v>307</v>
      </c>
      <c r="B22" s="434" t="s">
        <v>84</v>
      </c>
      <c r="C22" s="434"/>
      <c r="D22" s="434" t="s">
        <v>308</v>
      </c>
      <c r="E22" s="431"/>
      <c r="F22" s="431"/>
      <c r="G22" s="431"/>
      <c r="H22" s="431"/>
      <c r="I22" s="431"/>
      <c r="J22" s="431"/>
      <c r="K22" s="431"/>
      <c r="L22" s="431"/>
      <c r="M22" s="431"/>
      <c r="N22" s="431"/>
      <c r="O22" s="431"/>
      <c r="P22" s="431"/>
      <c r="Q22" s="431"/>
      <c r="R22" s="431"/>
      <c r="S22" s="431"/>
      <c r="T22" s="463"/>
      <c r="U22" s="468"/>
      <c r="V22" s="468"/>
      <c r="W22" s="469" t="s">
        <v>276</v>
      </c>
      <c r="X22" s="431"/>
      <c r="Y22" s="431"/>
      <c r="Z22" s="431"/>
      <c r="AA22" s="431"/>
      <c r="AB22" s="431"/>
      <c r="AC22" s="431"/>
      <c r="AD22" s="431"/>
      <c r="AF22" s="431"/>
      <c r="AG22" s="431"/>
      <c r="AH22" s="431"/>
      <c r="AI22" s="431"/>
      <c r="AJ22" s="131"/>
      <c r="AK22" s="431"/>
      <c r="AL22" s="431"/>
      <c r="AM22" s="431"/>
      <c r="AN22" s="431"/>
      <c r="AO22" s="431"/>
      <c r="AP22" s="432"/>
      <c r="AQ22" s="432"/>
      <c r="AR22" s="432"/>
      <c r="AS22" s="432"/>
      <c r="AT22" s="431"/>
      <c r="AU22" s="432"/>
      <c r="AV22" s="432"/>
      <c r="AW22" s="431"/>
      <c r="AX22" s="432"/>
      <c r="AY22" s="432"/>
      <c r="AZ22" s="431"/>
      <c r="BA22" s="432"/>
      <c r="BB22" s="432"/>
      <c r="BC22" s="432"/>
      <c r="BD22" s="432"/>
      <c r="BE22" s="432"/>
      <c r="BF22" s="432"/>
      <c r="BG22" s="432"/>
      <c r="BH22" s="57"/>
      <c r="BI22" s="364" t="s">
        <v>276</v>
      </c>
    </row>
    <row r="23" spans="1:61" ht="24.75" customHeight="1" thickBot="1" x14ac:dyDescent="0.3">
      <c r="A23" s="433" t="s">
        <v>309</v>
      </c>
      <c r="B23" s="434" t="s">
        <v>84</v>
      </c>
      <c r="C23" s="434"/>
      <c r="D23" s="434" t="s">
        <v>310</v>
      </c>
      <c r="E23" s="431"/>
      <c r="F23" s="431"/>
      <c r="G23" s="431"/>
      <c r="H23" s="431"/>
      <c r="I23" s="431"/>
      <c r="J23" s="431"/>
      <c r="K23" s="431"/>
      <c r="L23" s="431"/>
      <c r="M23" s="431"/>
      <c r="N23" s="431"/>
      <c r="O23" s="431"/>
      <c r="P23" s="431"/>
      <c r="Q23" s="431"/>
      <c r="R23" s="431"/>
      <c r="S23" s="431"/>
      <c r="T23" s="463"/>
      <c r="U23" s="468"/>
      <c r="V23" s="468"/>
      <c r="W23" s="469" t="s">
        <v>276</v>
      </c>
      <c r="X23" s="431"/>
      <c r="Y23" s="431"/>
      <c r="Z23" s="431"/>
      <c r="AA23" s="431"/>
      <c r="AB23" s="431"/>
      <c r="AC23" s="431"/>
      <c r="AD23" s="431"/>
      <c r="AF23" s="431"/>
      <c r="AG23" s="431"/>
      <c r="AH23" s="431"/>
      <c r="AI23" s="431"/>
      <c r="AJ23" s="131"/>
      <c r="AK23" s="431"/>
      <c r="AL23" s="431"/>
      <c r="AM23" s="431"/>
      <c r="AN23" s="431"/>
      <c r="AO23" s="431"/>
      <c r="AP23" s="432"/>
      <c r="AQ23" s="432"/>
      <c r="AR23" s="432"/>
      <c r="AS23" s="432"/>
      <c r="AT23" s="431"/>
      <c r="AU23" s="432"/>
      <c r="AV23" s="432"/>
      <c r="AW23" s="431"/>
      <c r="AX23" s="432"/>
      <c r="AY23" s="432"/>
      <c r="AZ23" s="431"/>
      <c r="BA23" s="432"/>
      <c r="BB23" s="432"/>
      <c r="BC23" s="432"/>
      <c r="BD23" s="432"/>
      <c r="BE23" s="432"/>
      <c r="BF23" s="432"/>
      <c r="BG23" s="432"/>
      <c r="BH23" s="57"/>
      <c r="BI23" s="364" t="s">
        <v>276</v>
      </c>
    </row>
    <row r="24" spans="1:61" ht="25.5" customHeight="1" x14ac:dyDescent="0.25">
      <c r="A24" s="415" t="s">
        <v>311</v>
      </c>
      <c r="B24" s="437" t="s">
        <v>84</v>
      </c>
      <c r="C24" s="437"/>
      <c r="D24" s="438" t="s">
        <v>312</v>
      </c>
      <c r="E24" s="439"/>
      <c r="F24" s="439"/>
      <c r="G24" s="439"/>
      <c r="H24" s="439"/>
      <c r="I24" s="439"/>
      <c r="J24" s="439"/>
      <c r="K24" s="439"/>
      <c r="L24" s="439"/>
      <c r="M24" s="439"/>
      <c r="N24" s="439"/>
      <c r="O24" s="439"/>
      <c r="P24" s="439"/>
      <c r="Q24" s="439"/>
      <c r="R24" s="439"/>
      <c r="S24" s="440"/>
      <c r="T24" s="418"/>
      <c r="U24" s="419"/>
      <c r="V24" s="419"/>
      <c r="W24" s="420"/>
      <c r="X24" s="413"/>
      <c r="Y24" s="413"/>
      <c r="Z24" s="413"/>
      <c r="AA24" s="413"/>
      <c r="AB24" s="413"/>
      <c r="AC24" s="413"/>
      <c r="AD24" s="470"/>
      <c r="AE24" s="131"/>
      <c r="AF24" s="133"/>
      <c r="AG24" s="117"/>
      <c r="AH24" s="117"/>
      <c r="AI24" s="132"/>
      <c r="AJ24" s="131"/>
      <c r="AK24" s="133"/>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32"/>
      <c r="BH24" s="57"/>
      <c r="BI24" s="364" t="s">
        <v>276</v>
      </c>
    </row>
    <row r="25" spans="1:61" ht="25.5" customHeight="1" x14ac:dyDescent="0.25">
      <c r="A25" s="39" t="s">
        <v>313</v>
      </c>
      <c r="B25" s="39" t="s">
        <v>314</v>
      </c>
      <c r="C25" s="39" t="s">
        <v>315</v>
      </c>
      <c r="D25" s="40" t="s">
        <v>316</v>
      </c>
      <c r="E25" s="41" t="s">
        <v>267</v>
      </c>
      <c r="F25" s="41" t="s">
        <v>131</v>
      </c>
      <c r="G25" s="41" t="s">
        <v>317</v>
      </c>
      <c r="H25" s="41" t="s">
        <v>132</v>
      </c>
      <c r="I25" s="41" t="s">
        <v>116</v>
      </c>
      <c r="J25" s="41"/>
      <c r="K25" s="41"/>
      <c r="L25" s="41"/>
      <c r="M25" s="41"/>
      <c r="N25" s="42">
        <v>799037.74</v>
      </c>
      <c r="O25" s="42">
        <v>119855.67</v>
      </c>
      <c r="P25" s="42"/>
      <c r="Q25" s="42"/>
      <c r="R25" s="42"/>
      <c r="S25" s="42">
        <v>679182.07</v>
      </c>
      <c r="T25" s="43">
        <v>42675</v>
      </c>
      <c r="U25" s="44">
        <v>42826</v>
      </c>
      <c r="V25" s="44">
        <v>42947</v>
      </c>
      <c r="W25" s="45">
        <v>44227</v>
      </c>
      <c r="X25" s="91"/>
      <c r="Y25" s="91">
        <v>150000</v>
      </c>
      <c r="Z25" s="91">
        <v>300000</v>
      </c>
      <c r="AA25" s="91">
        <v>248749</v>
      </c>
      <c r="AB25" s="91"/>
      <c r="AC25" s="91"/>
      <c r="AD25" s="149"/>
      <c r="AE25" s="131"/>
      <c r="AF25" s="133">
        <v>19</v>
      </c>
      <c r="AG25" s="116" t="s">
        <v>743</v>
      </c>
      <c r="AH25" s="117"/>
      <c r="AI25" s="132"/>
      <c r="AJ25" s="131"/>
      <c r="AK25" s="133"/>
      <c r="AL25" s="117"/>
      <c r="AM25" s="117"/>
      <c r="AN25" s="117"/>
      <c r="AO25" s="117"/>
      <c r="AP25" s="116" t="s">
        <v>186</v>
      </c>
      <c r="AQ25" s="116" t="s">
        <v>187</v>
      </c>
      <c r="AR25" s="117">
        <v>5</v>
      </c>
      <c r="AS25" s="117"/>
      <c r="AT25" s="117"/>
      <c r="AU25" s="117"/>
      <c r="AV25" s="117"/>
      <c r="AW25" s="117"/>
      <c r="AX25" s="117"/>
      <c r="AY25" s="117"/>
      <c r="AZ25" s="117"/>
      <c r="BA25" s="117"/>
      <c r="BB25" s="117"/>
      <c r="BC25" s="117"/>
      <c r="BD25" s="117"/>
      <c r="BE25" s="117"/>
      <c r="BF25" s="117"/>
      <c r="BG25" s="132"/>
      <c r="BH25" s="57" t="s">
        <v>824</v>
      </c>
      <c r="BI25" s="364" t="s">
        <v>942</v>
      </c>
    </row>
    <row r="26" spans="1:61" ht="25.5" customHeight="1" x14ac:dyDescent="0.25">
      <c r="A26" s="39" t="s">
        <v>318</v>
      </c>
      <c r="B26" s="39" t="s">
        <v>319</v>
      </c>
      <c r="C26" s="39" t="s">
        <v>320</v>
      </c>
      <c r="D26" s="40" t="s">
        <v>321</v>
      </c>
      <c r="E26" s="41" t="s">
        <v>281</v>
      </c>
      <c r="F26" s="41" t="s">
        <v>131</v>
      </c>
      <c r="G26" s="41" t="s">
        <v>322</v>
      </c>
      <c r="H26" s="41" t="s">
        <v>132</v>
      </c>
      <c r="I26" s="41" t="s">
        <v>116</v>
      </c>
      <c r="J26" s="41" t="s">
        <v>113</v>
      </c>
      <c r="K26" s="41"/>
      <c r="L26" s="41"/>
      <c r="M26" s="41"/>
      <c r="N26" s="42">
        <v>275093.36</v>
      </c>
      <c r="O26" s="42">
        <v>22605.119999999999</v>
      </c>
      <c r="P26" s="42"/>
      <c r="Q26" s="42"/>
      <c r="R26" s="42">
        <v>18658.89</v>
      </c>
      <c r="S26" s="42">
        <v>233829.35</v>
      </c>
      <c r="T26" s="43">
        <v>42675</v>
      </c>
      <c r="U26" s="44">
        <v>42736</v>
      </c>
      <c r="V26" s="44">
        <v>42855</v>
      </c>
      <c r="W26" s="45">
        <v>43496</v>
      </c>
      <c r="X26" s="91"/>
      <c r="Y26" s="91">
        <v>200000</v>
      </c>
      <c r="Z26" s="91">
        <v>68617</v>
      </c>
      <c r="AA26" s="91"/>
      <c r="AB26" s="91"/>
      <c r="AC26" s="91"/>
      <c r="AD26" s="149"/>
      <c r="AE26" s="131"/>
      <c r="AF26" s="133">
        <v>12</v>
      </c>
      <c r="AG26" s="116" t="s">
        <v>242</v>
      </c>
      <c r="AH26" s="117"/>
      <c r="AI26" s="132"/>
      <c r="AJ26" s="131"/>
      <c r="AK26" s="133"/>
      <c r="AL26" s="117"/>
      <c r="AM26" s="117"/>
      <c r="AN26" s="117"/>
      <c r="AO26" s="117"/>
      <c r="AP26" s="117" t="s">
        <v>185</v>
      </c>
      <c r="AQ26" s="116" t="s">
        <v>233</v>
      </c>
      <c r="AR26" s="117">
        <v>0.21</v>
      </c>
      <c r="AS26" s="117" t="s">
        <v>188</v>
      </c>
      <c r="AT26" s="116" t="s">
        <v>234</v>
      </c>
      <c r="AU26" s="117">
        <v>0.51</v>
      </c>
      <c r="AV26" s="117"/>
      <c r="AW26" s="117"/>
      <c r="AX26" s="117"/>
      <c r="AY26" s="117"/>
      <c r="AZ26" s="117"/>
      <c r="BA26" s="117"/>
      <c r="BB26" s="117"/>
      <c r="BC26" s="117"/>
      <c r="BD26" s="117"/>
      <c r="BE26" s="117"/>
      <c r="BF26" s="117"/>
      <c r="BG26" s="132"/>
      <c r="BH26" s="57" t="s">
        <v>826</v>
      </c>
      <c r="BI26" s="364" t="s">
        <v>940</v>
      </c>
    </row>
    <row r="27" spans="1:61" ht="25.5" customHeight="1" x14ac:dyDescent="0.25">
      <c r="A27" s="39" t="s">
        <v>323</v>
      </c>
      <c r="B27" s="39" t="s">
        <v>324</v>
      </c>
      <c r="C27" s="39" t="s">
        <v>325</v>
      </c>
      <c r="D27" s="40" t="s">
        <v>326</v>
      </c>
      <c r="E27" s="41" t="s">
        <v>298</v>
      </c>
      <c r="F27" s="41" t="s">
        <v>131</v>
      </c>
      <c r="G27" s="41" t="s">
        <v>327</v>
      </c>
      <c r="H27" s="41" t="s">
        <v>132</v>
      </c>
      <c r="I27" s="41" t="s">
        <v>116</v>
      </c>
      <c r="J27" s="41" t="s">
        <v>113</v>
      </c>
      <c r="K27" s="41"/>
      <c r="L27" s="41"/>
      <c r="M27" s="41"/>
      <c r="N27" s="42">
        <v>794019</v>
      </c>
      <c r="O27" s="42">
        <v>59552</v>
      </c>
      <c r="P27" s="42"/>
      <c r="Q27" s="42"/>
      <c r="R27" s="42">
        <v>59551</v>
      </c>
      <c r="S27" s="42">
        <v>674916</v>
      </c>
      <c r="T27" s="43">
        <v>42675</v>
      </c>
      <c r="U27" s="44">
        <v>42917</v>
      </c>
      <c r="V27" s="44">
        <v>43008</v>
      </c>
      <c r="W27" s="45">
        <v>44012</v>
      </c>
      <c r="X27" s="91"/>
      <c r="Y27" s="91">
        <v>134983</v>
      </c>
      <c r="Z27" s="91">
        <v>404950</v>
      </c>
      <c r="AA27" s="91">
        <v>134983</v>
      </c>
      <c r="AB27" s="91"/>
      <c r="AC27" s="91"/>
      <c r="AD27" s="149"/>
      <c r="AE27" s="131"/>
      <c r="AF27" s="133">
        <v>12</v>
      </c>
      <c r="AG27" s="116" t="s">
        <v>242</v>
      </c>
      <c r="AH27" s="117"/>
      <c r="AI27" s="132"/>
      <c r="AJ27" s="131"/>
      <c r="AK27" s="133"/>
      <c r="AL27" s="117"/>
      <c r="AM27" s="117"/>
      <c r="AN27" s="117"/>
      <c r="AO27" s="117"/>
      <c r="AP27" s="117" t="s">
        <v>185</v>
      </c>
      <c r="AQ27" s="116" t="s">
        <v>233</v>
      </c>
      <c r="AR27" s="116">
        <v>2.09</v>
      </c>
      <c r="AS27" s="117"/>
      <c r="AT27" s="117"/>
      <c r="AU27" s="117"/>
      <c r="AV27" s="117"/>
      <c r="AW27" s="117"/>
      <c r="AX27" s="117"/>
      <c r="AY27" s="117"/>
      <c r="AZ27" s="117"/>
      <c r="BA27" s="117"/>
      <c r="BB27" s="117"/>
      <c r="BC27" s="117"/>
      <c r="BD27" s="117"/>
      <c r="BE27" s="117"/>
      <c r="BF27" s="117"/>
      <c r="BG27" s="132"/>
      <c r="BH27" s="57" t="s">
        <v>825</v>
      </c>
      <c r="BI27" s="364" t="s">
        <v>942</v>
      </c>
    </row>
    <row r="28" spans="1:61" ht="40.5" customHeight="1" x14ac:dyDescent="0.25">
      <c r="A28" s="39" t="s">
        <v>328</v>
      </c>
      <c r="B28" s="39" t="s">
        <v>329</v>
      </c>
      <c r="C28" s="39" t="s">
        <v>1093</v>
      </c>
      <c r="D28" s="40" t="s">
        <v>330</v>
      </c>
      <c r="E28" s="41" t="s">
        <v>298</v>
      </c>
      <c r="F28" s="41" t="s">
        <v>131</v>
      </c>
      <c r="G28" s="41" t="s">
        <v>327</v>
      </c>
      <c r="H28" s="41" t="s">
        <v>132</v>
      </c>
      <c r="I28" s="41" t="s">
        <v>116</v>
      </c>
      <c r="J28" s="41" t="s">
        <v>113</v>
      </c>
      <c r="K28" s="41"/>
      <c r="L28" s="41"/>
      <c r="M28" s="41"/>
      <c r="N28" s="42">
        <v>194118</v>
      </c>
      <c r="O28" s="42">
        <f>N28-S28</f>
        <v>79418</v>
      </c>
      <c r="P28" s="42"/>
      <c r="Q28" s="42"/>
      <c r="R28" s="42"/>
      <c r="S28" s="42">
        <v>114700</v>
      </c>
      <c r="T28" s="43">
        <v>42675</v>
      </c>
      <c r="U28" s="44">
        <v>43768</v>
      </c>
      <c r="V28" s="44">
        <v>43829</v>
      </c>
      <c r="W28" s="45">
        <v>44377</v>
      </c>
      <c r="X28" s="91"/>
      <c r="Y28" s="91"/>
      <c r="AA28" s="91">
        <v>0</v>
      </c>
      <c r="AB28" s="91">
        <v>60290</v>
      </c>
      <c r="AC28" s="91">
        <v>54410</v>
      </c>
      <c r="AD28" s="149"/>
      <c r="AE28" s="131"/>
      <c r="AF28" s="133">
        <v>19</v>
      </c>
      <c r="AG28" s="116" t="s">
        <v>743</v>
      </c>
      <c r="AH28" s="117"/>
      <c r="AI28" s="132"/>
      <c r="AJ28" s="131"/>
      <c r="AK28" s="133"/>
      <c r="AL28" s="117"/>
      <c r="AM28" s="117"/>
      <c r="AN28" s="117"/>
      <c r="AO28" s="117"/>
      <c r="AP28" s="116" t="s">
        <v>186</v>
      </c>
      <c r="AQ28" s="116" t="s">
        <v>187</v>
      </c>
      <c r="AR28" s="117">
        <v>1</v>
      </c>
      <c r="AS28" s="117"/>
      <c r="AT28" s="117"/>
      <c r="AU28" s="117"/>
      <c r="AV28" s="117"/>
      <c r="AW28" s="117"/>
      <c r="AX28" s="117"/>
      <c r="AY28" s="117"/>
      <c r="AZ28" s="117"/>
      <c r="BA28" s="117"/>
      <c r="BB28" s="117"/>
      <c r="BC28" s="117"/>
      <c r="BD28" s="117"/>
      <c r="BE28" s="117"/>
      <c r="BF28" s="117"/>
      <c r="BG28" s="132"/>
      <c r="BH28" s="41" t="s">
        <v>1013</v>
      </c>
      <c r="BI28" s="364" t="s">
        <v>1015</v>
      </c>
    </row>
    <row r="29" spans="1:61" ht="25.5" customHeight="1" x14ac:dyDescent="0.25">
      <c r="A29" s="39" t="s">
        <v>331</v>
      </c>
      <c r="B29" s="39" t="s">
        <v>332</v>
      </c>
      <c r="C29" s="39" t="s">
        <v>333</v>
      </c>
      <c r="D29" s="40" t="s">
        <v>334</v>
      </c>
      <c r="E29" s="41" t="s">
        <v>273</v>
      </c>
      <c r="F29" s="41" t="s">
        <v>131</v>
      </c>
      <c r="G29" s="41" t="s">
        <v>291</v>
      </c>
      <c r="H29" s="41" t="s">
        <v>132</v>
      </c>
      <c r="I29" s="41" t="s">
        <v>116</v>
      </c>
      <c r="J29" s="41" t="s">
        <v>113</v>
      </c>
      <c r="K29" s="41"/>
      <c r="L29" s="41"/>
      <c r="M29" s="41"/>
      <c r="N29" s="42">
        <v>1183328.81</v>
      </c>
      <c r="O29" s="42">
        <v>177499.33</v>
      </c>
      <c r="P29" s="42"/>
      <c r="Q29" s="42"/>
      <c r="R29" s="471"/>
      <c r="S29" s="42">
        <v>1005829.48</v>
      </c>
      <c r="T29" s="43">
        <v>42675</v>
      </c>
      <c r="U29" s="44">
        <v>42795</v>
      </c>
      <c r="V29" s="44">
        <v>42916</v>
      </c>
      <c r="W29" s="45">
        <v>44196</v>
      </c>
      <c r="X29" s="91"/>
      <c r="Y29" s="91">
        <v>127500</v>
      </c>
      <c r="Z29" s="91">
        <v>545780</v>
      </c>
      <c r="AA29" s="91">
        <v>218280</v>
      </c>
      <c r="AB29" s="91">
        <v>200000</v>
      </c>
      <c r="AC29" s="91"/>
      <c r="AD29" s="149"/>
      <c r="AE29" s="131"/>
      <c r="AF29" s="133">
        <v>12</v>
      </c>
      <c r="AG29" s="116" t="s">
        <v>242</v>
      </c>
      <c r="AH29" s="117"/>
      <c r="AI29" s="132"/>
      <c r="AJ29" s="131"/>
      <c r="AK29" s="133"/>
      <c r="AL29" s="117"/>
      <c r="AM29" s="117"/>
      <c r="AN29" s="117"/>
      <c r="AO29" s="117"/>
      <c r="AP29" s="117" t="s">
        <v>185</v>
      </c>
      <c r="AQ29" s="116" t="s">
        <v>233</v>
      </c>
      <c r="AR29" s="116">
        <v>1.65</v>
      </c>
      <c r="AS29" s="116" t="s">
        <v>186</v>
      </c>
      <c r="AT29" s="116" t="s">
        <v>187</v>
      </c>
      <c r="AU29" s="117">
        <v>2</v>
      </c>
      <c r="AV29" s="117"/>
      <c r="AW29" s="117"/>
      <c r="AX29" s="117"/>
      <c r="AY29" s="117"/>
      <c r="AZ29" s="117"/>
      <c r="BA29" s="117"/>
      <c r="BB29" s="117"/>
      <c r="BC29" s="117"/>
      <c r="BD29" s="117"/>
      <c r="BE29" s="117"/>
      <c r="BF29" s="117"/>
      <c r="BG29" s="132"/>
      <c r="BH29" s="57" t="s">
        <v>823</v>
      </c>
      <c r="BI29" s="364" t="s">
        <v>942</v>
      </c>
    </row>
    <row r="30" spans="1:61" ht="25.5" customHeight="1" x14ac:dyDescent="0.25">
      <c r="A30" s="39" t="s">
        <v>1091</v>
      </c>
      <c r="B30" s="39" t="s">
        <v>1094</v>
      </c>
      <c r="C30" s="462"/>
      <c r="D30" s="40" t="s">
        <v>1096</v>
      </c>
      <c r="E30" s="41" t="s">
        <v>281</v>
      </c>
      <c r="F30" s="41" t="s">
        <v>131</v>
      </c>
      <c r="G30" s="41" t="s">
        <v>322</v>
      </c>
      <c r="H30" s="41" t="s">
        <v>132</v>
      </c>
      <c r="I30" s="41" t="s">
        <v>116</v>
      </c>
      <c r="J30" s="41" t="s">
        <v>113</v>
      </c>
      <c r="K30" s="41"/>
      <c r="L30" s="41"/>
      <c r="M30" s="41"/>
      <c r="N30" s="42">
        <f>SUM(O30:S30)</f>
        <v>164147</v>
      </c>
      <c r="O30" s="42">
        <v>12681.5</v>
      </c>
      <c r="P30" s="42"/>
      <c r="Q30" s="42"/>
      <c r="R30" s="42">
        <v>12681.5</v>
      </c>
      <c r="S30" s="42">
        <v>138784</v>
      </c>
      <c r="T30" s="44">
        <v>43830</v>
      </c>
      <c r="U30" s="44">
        <v>44104</v>
      </c>
      <c r="V30" s="44">
        <v>44196</v>
      </c>
      <c r="W30" s="45">
        <v>44742</v>
      </c>
      <c r="X30" s="91"/>
      <c r="Y30" s="91"/>
      <c r="Z30" s="91"/>
      <c r="AA30" s="91"/>
      <c r="AB30" s="91"/>
      <c r="AC30" s="91"/>
      <c r="AD30" s="149"/>
      <c r="AE30" s="131"/>
      <c r="AF30" s="133">
        <v>12</v>
      </c>
      <c r="AG30" s="116" t="s">
        <v>242</v>
      </c>
      <c r="AH30" s="117"/>
      <c r="AI30" s="132"/>
      <c r="AJ30" s="131"/>
      <c r="AK30" s="133"/>
      <c r="AL30" s="117"/>
      <c r="AM30" s="117"/>
      <c r="AN30" s="117"/>
      <c r="AO30" s="117"/>
      <c r="AP30" s="117" t="s">
        <v>188</v>
      </c>
      <c r="AQ30" s="116" t="s">
        <v>234</v>
      </c>
      <c r="AR30" s="116">
        <v>0.21</v>
      </c>
      <c r="AS30" s="116"/>
      <c r="AT30" s="116"/>
      <c r="AU30" s="117"/>
      <c r="AV30" s="117"/>
      <c r="AW30" s="117"/>
      <c r="AX30" s="117"/>
      <c r="AY30" s="117"/>
      <c r="AZ30" s="117"/>
      <c r="BA30" s="117"/>
      <c r="BB30" s="117"/>
      <c r="BC30" s="117"/>
      <c r="BD30" s="117"/>
      <c r="BE30" s="117"/>
      <c r="BF30" s="117"/>
      <c r="BG30" s="132"/>
      <c r="BH30" s="57" t="s">
        <v>1125</v>
      </c>
      <c r="BI30" s="364"/>
    </row>
    <row r="31" spans="1:61" ht="25.5" customHeight="1" x14ac:dyDescent="0.25">
      <c r="A31" s="39" t="s">
        <v>1092</v>
      </c>
      <c r="B31" s="39" t="s">
        <v>1095</v>
      </c>
      <c r="C31" s="462"/>
      <c r="D31" s="472" t="s">
        <v>1097</v>
      </c>
      <c r="E31" s="473" t="s">
        <v>273</v>
      </c>
      <c r="F31" s="41" t="s">
        <v>131</v>
      </c>
      <c r="G31" s="41" t="s">
        <v>291</v>
      </c>
      <c r="H31" s="41" t="s">
        <v>132</v>
      </c>
      <c r="I31" s="41" t="s">
        <v>116</v>
      </c>
      <c r="J31" s="41" t="s">
        <v>113</v>
      </c>
      <c r="K31" s="41"/>
      <c r="L31" s="41"/>
      <c r="M31" s="41"/>
      <c r="N31" s="42">
        <f>SUM(O31:S31)</f>
        <v>215438.95</v>
      </c>
      <c r="O31" s="42">
        <v>32315.85</v>
      </c>
      <c r="P31" s="42"/>
      <c r="Q31" s="42"/>
      <c r="R31" s="471"/>
      <c r="S31" s="42">
        <v>183123.1</v>
      </c>
      <c r="T31" s="44">
        <v>43830</v>
      </c>
      <c r="U31" s="44">
        <v>44012</v>
      </c>
      <c r="V31" s="44">
        <v>44074</v>
      </c>
      <c r="W31" s="45">
        <v>44620</v>
      </c>
      <c r="X31" s="91"/>
      <c r="Y31" s="91"/>
      <c r="Z31" s="91"/>
      <c r="AA31" s="91"/>
      <c r="AB31" s="91"/>
      <c r="AC31" s="91"/>
      <c r="AD31" s="149"/>
      <c r="AE31" s="131"/>
      <c r="AF31" s="133">
        <v>12</v>
      </c>
      <c r="AG31" s="116" t="s">
        <v>242</v>
      </c>
      <c r="AH31" s="117"/>
      <c r="AI31" s="132"/>
      <c r="AJ31" s="131"/>
      <c r="AK31" s="133"/>
      <c r="AL31" s="117"/>
      <c r="AM31" s="117"/>
      <c r="AN31" s="117"/>
      <c r="AO31" s="117"/>
      <c r="AP31" s="117" t="s">
        <v>185</v>
      </c>
      <c r="AQ31" s="116" t="s">
        <v>233</v>
      </c>
      <c r="AR31" s="116">
        <v>0.2</v>
      </c>
      <c r="AS31" s="116"/>
      <c r="AT31" s="116"/>
      <c r="AU31" s="117"/>
      <c r="AV31" s="117"/>
      <c r="AW31" s="117"/>
      <c r="AX31" s="117"/>
      <c r="AY31" s="117"/>
      <c r="AZ31" s="117"/>
      <c r="BA31" s="117"/>
      <c r="BB31" s="117"/>
      <c r="BC31" s="117"/>
      <c r="BD31" s="117"/>
      <c r="BE31" s="117"/>
      <c r="BF31" s="117"/>
      <c r="BG31" s="132"/>
      <c r="BH31" s="57" t="s">
        <v>1126</v>
      </c>
      <c r="BI31" s="364"/>
    </row>
    <row r="32" spans="1:61" ht="25.5" customHeight="1" x14ac:dyDescent="0.25">
      <c r="A32" s="415" t="s">
        <v>335</v>
      </c>
      <c r="B32" s="437" t="s">
        <v>84</v>
      </c>
      <c r="C32" s="437"/>
      <c r="D32" s="448" t="s">
        <v>336</v>
      </c>
      <c r="E32" s="439"/>
      <c r="F32" s="439"/>
      <c r="G32" s="439"/>
      <c r="H32" s="439"/>
      <c r="I32" s="439"/>
      <c r="J32" s="439"/>
      <c r="K32" s="439"/>
      <c r="L32" s="439"/>
      <c r="M32" s="439"/>
      <c r="N32" s="439"/>
      <c r="O32" s="439"/>
      <c r="P32" s="439"/>
      <c r="Q32" s="439"/>
      <c r="R32" s="439"/>
      <c r="S32" s="440"/>
      <c r="T32" s="418"/>
      <c r="U32" s="419"/>
      <c r="V32" s="419"/>
      <c r="W32" s="420" t="s">
        <v>276</v>
      </c>
      <c r="X32" s="413"/>
      <c r="Y32" s="413"/>
      <c r="Z32" s="413"/>
      <c r="AA32" s="413"/>
      <c r="AB32" s="413"/>
      <c r="AC32" s="413"/>
      <c r="AD32" s="470"/>
      <c r="AE32" s="131"/>
      <c r="AF32" s="133"/>
      <c r="AG32" s="117"/>
      <c r="AH32" s="117"/>
      <c r="AI32" s="132"/>
      <c r="AJ32" s="131"/>
      <c r="AK32" s="133"/>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32"/>
      <c r="BH32" s="57"/>
      <c r="BI32" s="364" t="s">
        <v>276</v>
      </c>
    </row>
    <row r="33" spans="1:61" ht="25.5" customHeight="1" x14ac:dyDescent="0.25">
      <c r="A33" s="39" t="s">
        <v>337</v>
      </c>
      <c r="B33" s="39" t="s">
        <v>338</v>
      </c>
      <c r="C33" s="39" t="s">
        <v>1009</v>
      </c>
      <c r="D33" s="40" t="s">
        <v>339</v>
      </c>
      <c r="E33" s="41" t="s">
        <v>273</v>
      </c>
      <c r="F33" s="41" t="s">
        <v>131</v>
      </c>
      <c r="G33" s="41" t="s">
        <v>291</v>
      </c>
      <c r="H33" s="41" t="s">
        <v>135</v>
      </c>
      <c r="I33" s="41" t="s">
        <v>116</v>
      </c>
      <c r="J33" s="41" t="s">
        <v>113</v>
      </c>
      <c r="K33" s="41"/>
      <c r="L33" s="41"/>
      <c r="M33" s="41"/>
      <c r="N33" s="42">
        <v>1046211.79</v>
      </c>
      <c r="O33" s="42">
        <v>340007.79</v>
      </c>
      <c r="P33" s="42"/>
      <c r="Q33" s="42">
        <v>0</v>
      </c>
      <c r="R33" s="42">
        <v>0</v>
      </c>
      <c r="S33" s="42">
        <v>706204</v>
      </c>
      <c r="T33" s="43">
        <v>43344</v>
      </c>
      <c r="U33" s="44">
        <v>43584</v>
      </c>
      <c r="V33" s="44">
        <v>43738</v>
      </c>
      <c r="W33" s="45">
        <v>44773</v>
      </c>
      <c r="X33" s="91">
        <v>0</v>
      </c>
      <c r="Y33" s="91">
        <v>0</v>
      </c>
      <c r="Z33" s="91">
        <v>0</v>
      </c>
      <c r="AA33" s="91">
        <f>196920+32821</f>
        <v>229741</v>
      </c>
      <c r="AB33" s="91">
        <f>196920+131280</f>
        <v>328200</v>
      </c>
      <c r="AC33" s="91">
        <f>S33-AA33-AB33</f>
        <v>148263</v>
      </c>
      <c r="AD33" s="149">
        <v>0</v>
      </c>
      <c r="AE33" s="131"/>
      <c r="AF33" s="133">
        <v>19</v>
      </c>
      <c r="AG33" s="116" t="s">
        <v>744</v>
      </c>
      <c r="AH33" s="117">
        <v>18</v>
      </c>
      <c r="AI33" s="134" t="s">
        <v>243</v>
      </c>
      <c r="AJ33" s="131"/>
      <c r="AK33" s="133"/>
      <c r="AL33" s="117"/>
      <c r="AM33" s="117"/>
      <c r="AN33" s="117"/>
      <c r="AO33" s="117"/>
      <c r="AP33" s="117" t="s">
        <v>193</v>
      </c>
      <c r="AQ33" s="116" t="s">
        <v>745</v>
      </c>
      <c r="AR33" s="117">
        <v>1</v>
      </c>
      <c r="AS33" s="117" t="s">
        <v>194</v>
      </c>
      <c r="AT33" s="116" t="s">
        <v>195</v>
      </c>
      <c r="AU33" s="117">
        <v>1</v>
      </c>
      <c r="AV33" s="117"/>
      <c r="AW33" s="117"/>
      <c r="AX33" s="117"/>
      <c r="AY33" s="117"/>
      <c r="AZ33" s="117"/>
      <c r="BA33" s="117"/>
      <c r="BB33" s="117"/>
      <c r="BC33" s="117"/>
      <c r="BD33" s="117"/>
      <c r="BE33" s="117"/>
      <c r="BF33" s="117"/>
      <c r="BG33" s="132"/>
      <c r="BH33" s="57" t="s">
        <v>880</v>
      </c>
      <c r="BI33" s="364" t="s">
        <v>948</v>
      </c>
    </row>
    <row r="34" spans="1:61" ht="25.5" customHeight="1" x14ac:dyDescent="0.25">
      <c r="A34" s="39" t="s">
        <v>340</v>
      </c>
      <c r="B34" s="39" t="s">
        <v>341</v>
      </c>
      <c r="C34" s="39" t="s">
        <v>342</v>
      </c>
      <c r="D34" s="40" t="s">
        <v>343</v>
      </c>
      <c r="E34" s="41" t="s">
        <v>273</v>
      </c>
      <c r="F34" s="41" t="s">
        <v>131</v>
      </c>
      <c r="G34" s="41" t="s">
        <v>291</v>
      </c>
      <c r="H34" s="41" t="s">
        <v>134</v>
      </c>
      <c r="I34" s="41" t="s">
        <v>112</v>
      </c>
      <c r="J34" s="41" t="s">
        <v>113</v>
      </c>
      <c r="K34" s="41"/>
      <c r="L34" s="41"/>
      <c r="M34" s="41"/>
      <c r="N34" s="42">
        <v>11900</v>
      </c>
      <c r="O34" s="42">
        <v>1785</v>
      </c>
      <c r="P34" s="42"/>
      <c r="Q34" s="42"/>
      <c r="R34" s="42"/>
      <c r="S34" s="42">
        <v>10115</v>
      </c>
      <c r="T34" s="43">
        <v>42644</v>
      </c>
      <c r="U34" s="44">
        <v>42705</v>
      </c>
      <c r="V34" s="44">
        <v>42735</v>
      </c>
      <c r="W34" s="45">
        <v>42766</v>
      </c>
      <c r="X34" s="91"/>
      <c r="Y34" s="91">
        <v>10115</v>
      </c>
      <c r="Z34" s="91"/>
      <c r="AA34" s="91"/>
      <c r="AB34" s="91"/>
      <c r="AC34" s="91"/>
      <c r="AD34" s="149"/>
      <c r="AE34" s="131"/>
      <c r="AF34" s="133">
        <v>50</v>
      </c>
      <c r="AG34" s="116" t="s">
        <v>259</v>
      </c>
      <c r="AH34" s="117"/>
      <c r="AI34" s="132"/>
      <c r="AJ34" s="131"/>
      <c r="AK34" s="133"/>
      <c r="AL34" s="117"/>
      <c r="AM34" s="117"/>
      <c r="AN34" s="117"/>
      <c r="AO34" s="117"/>
      <c r="AP34" s="117" t="s">
        <v>196</v>
      </c>
      <c r="AQ34" s="116" t="s">
        <v>197</v>
      </c>
      <c r="AR34" s="117">
        <v>1</v>
      </c>
      <c r="AS34" s="117"/>
      <c r="AT34" s="117"/>
      <c r="AU34" s="117"/>
      <c r="AV34" s="117"/>
      <c r="AW34" s="117"/>
      <c r="AX34" s="117"/>
      <c r="AY34" s="117"/>
      <c r="AZ34" s="117"/>
      <c r="BA34" s="117"/>
      <c r="BB34" s="117"/>
      <c r="BC34" s="117"/>
      <c r="BD34" s="117"/>
      <c r="BE34" s="117"/>
      <c r="BF34" s="117"/>
      <c r="BG34" s="132"/>
      <c r="BH34" s="57" t="s">
        <v>881</v>
      </c>
      <c r="BI34" s="364" t="s">
        <v>940</v>
      </c>
    </row>
    <row r="35" spans="1:61" ht="25.5" customHeight="1" x14ac:dyDescent="0.25">
      <c r="A35" s="415" t="s">
        <v>344</v>
      </c>
      <c r="B35" s="437" t="s">
        <v>84</v>
      </c>
      <c r="C35" s="437"/>
      <c r="D35" s="438" t="s">
        <v>345</v>
      </c>
      <c r="E35" s="439"/>
      <c r="F35" s="439"/>
      <c r="G35" s="439"/>
      <c r="H35" s="439"/>
      <c r="I35" s="439"/>
      <c r="J35" s="439"/>
      <c r="K35" s="439"/>
      <c r="L35" s="439"/>
      <c r="M35" s="439"/>
      <c r="N35" s="439"/>
      <c r="O35" s="439"/>
      <c r="P35" s="439"/>
      <c r="Q35" s="439"/>
      <c r="R35" s="439"/>
      <c r="S35" s="474"/>
      <c r="T35" s="418"/>
      <c r="U35" s="419"/>
      <c r="V35" s="419"/>
      <c r="W35" s="420" t="s">
        <v>276</v>
      </c>
      <c r="X35" s="413"/>
      <c r="Y35" s="413"/>
      <c r="Z35" s="413"/>
      <c r="AA35" s="413"/>
      <c r="AB35" s="413"/>
      <c r="AC35" s="413"/>
      <c r="AD35" s="470"/>
      <c r="AE35" s="131"/>
      <c r="AF35" s="133"/>
      <c r="AG35" s="117"/>
      <c r="AH35" s="117"/>
      <c r="AI35" s="132"/>
      <c r="AJ35" s="131"/>
      <c r="AK35" s="133"/>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32"/>
      <c r="BH35" s="57"/>
      <c r="BI35" s="364" t="s">
        <v>276</v>
      </c>
    </row>
    <row r="36" spans="1:61" ht="25.5" customHeight="1" x14ac:dyDescent="0.25">
      <c r="A36" s="39" t="s">
        <v>346</v>
      </c>
      <c r="B36" s="39" t="s">
        <v>347</v>
      </c>
      <c r="C36" s="39" t="s">
        <v>348</v>
      </c>
      <c r="D36" s="40" t="s">
        <v>349</v>
      </c>
      <c r="E36" s="41" t="s">
        <v>267</v>
      </c>
      <c r="F36" s="41" t="s">
        <v>131</v>
      </c>
      <c r="G36" s="41" t="s">
        <v>350</v>
      </c>
      <c r="H36" s="41" t="s">
        <v>191</v>
      </c>
      <c r="I36" s="41" t="s">
        <v>116</v>
      </c>
      <c r="J36" s="41"/>
      <c r="K36" s="41"/>
      <c r="L36" s="41"/>
      <c r="M36" s="41"/>
      <c r="N36" s="42">
        <v>83796.47</v>
      </c>
      <c r="O36" s="42">
        <v>12569.47</v>
      </c>
      <c r="P36" s="42"/>
      <c r="Q36" s="42"/>
      <c r="R36" s="42"/>
      <c r="S36" s="42">
        <v>71227</v>
      </c>
      <c r="T36" s="43">
        <v>42795</v>
      </c>
      <c r="U36" s="44">
        <v>42948</v>
      </c>
      <c r="V36" s="44">
        <v>43069</v>
      </c>
      <c r="W36" s="45">
        <v>43404</v>
      </c>
      <c r="X36" s="91"/>
      <c r="Y36" s="91">
        <v>10000</v>
      </c>
      <c r="Z36" s="91">
        <v>61227</v>
      </c>
      <c r="AA36" s="91"/>
      <c r="AB36" s="91"/>
      <c r="AC36" s="91"/>
      <c r="AD36" s="149"/>
      <c r="AE36" s="131"/>
      <c r="AF36" s="133">
        <v>19</v>
      </c>
      <c r="AG36" s="116" t="s">
        <v>743</v>
      </c>
      <c r="AH36" s="117"/>
      <c r="AI36" s="475"/>
      <c r="AJ36" s="131"/>
      <c r="AK36" s="133"/>
      <c r="AL36" s="117"/>
      <c r="AM36" s="117"/>
      <c r="AN36" s="117"/>
      <c r="AO36" s="117"/>
      <c r="AP36" s="116" t="s">
        <v>190</v>
      </c>
      <c r="AQ36" s="116" t="s">
        <v>746</v>
      </c>
      <c r="AR36" s="143">
        <v>1</v>
      </c>
      <c r="AS36" s="117"/>
      <c r="AT36" s="117"/>
      <c r="AU36" s="117"/>
      <c r="AV36" s="117"/>
      <c r="AW36" s="117"/>
      <c r="AX36" s="117"/>
      <c r="AY36" s="117"/>
      <c r="AZ36" s="117"/>
      <c r="BA36" s="117"/>
      <c r="BB36" s="117"/>
      <c r="BC36" s="117"/>
      <c r="BD36" s="117"/>
      <c r="BE36" s="117"/>
      <c r="BF36" s="117"/>
      <c r="BG36" s="132"/>
      <c r="BH36" s="57" t="s">
        <v>802</v>
      </c>
      <c r="BI36" s="364" t="s">
        <v>940</v>
      </c>
    </row>
    <row r="37" spans="1:61" ht="25.5" customHeight="1" x14ac:dyDescent="0.25">
      <c r="A37" s="39" t="s">
        <v>351</v>
      </c>
      <c r="B37" s="39" t="s">
        <v>352</v>
      </c>
      <c r="C37" s="39" t="s">
        <v>353</v>
      </c>
      <c r="D37" s="40" t="s">
        <v>354</v>
      </c>
      <c r="E37" s="41" t="s">
        <v>281</v>
      </c>
      <c r="F37" s="41" t="s">
        <v>131</v>
      </c>
      <c r="G37" s="41" t="s">
        <v>322</v>
      </c>
      <c r="H37" s="41" t="s">
        <v>191</v>
      </c>
      <c r="I37" s="41" t="s">
        <v>116</v>
      </c>
      <c r="J37" s="41" t="s">
        <v>113</v>
      </c>
      <c r="K37" s="41"/>
      <c r="L37" s="41"/>
      <c r="M37" s="41"/>
      <c r="N37" s="42">
        <v>69389.47</v>
      </c>
      <c r="O37" s="42">
        <v>42007.47</v>
      </c>
      <c r="P37" s="42"/>
      <c r="Q37" s="42"/>
      <c r="R37" s="42"/>
      <c r="S37" s="42">
        <v>27382</v>
      </c>
      <c r="T37" s="43">
        <v>42675</v>
      </c>
      <c r="U37" s="44">
        <v>42886</v>
      </c>
      <c r="V37" s="44">
        <v>42947</v>
      </c>
      <c r="W37" s="45">
        <v>43524</v>
      </c>
      <c r="X37" s="91"/>
      <c r="Y37" s="91">
        <v>27382</v>
      </c>
      <c r="Z37" s="91">
        <v>0</v>
      </c>
      <c r="AA37" s="91"/>
      <c r="AB37" s="91"/>
      <c r="AC37" s="91"/>
      <c r="AD37" s="149"/>
      <c r="AE37" s="131"/>
      <c r="AF37" s="133">
        <v>19</v>
      </c>
      <c r="AG37" s="116" t="s">
        <v>743</v>
      </c>
      <c r="AH37" s="117"/>
      <c r="AI37" s="475"/>
      <c r="AJ37" s="131"/>
      <c r="AK37" s="133"/>
      <c r="AL37" s="117"/>
      <c r="AM37" s="117"/>
      <c r="AN37" s="117"/>
      <c r="AO37" s="117"/>
      <c r="AP37" s="117" t="s">
        <v>189</v>
      </c>
      <c r="AQ37" s="116" t="s">
        <v>232</v>
      </c>
      <c r="AR37" s="117">
        <v>0.51</v>
      </c>
      <c r="AS37" s="117"/>
      <c r="AT37" s="117"/>
      <c r="AU37" s="117"/>
      <c r="AV37" s="117"/>
      <c r="AW37" s="117"/>
      <c r="AX37" s="117"/>
      <c r="AY37" s="117"/>
      <c r="AZ37" s="117"/>
      <c r="BA37" s="117"/>
      <c r="BB37" s="117"/>
      <c r="BC37" s="117"/>
      <c r="BD37" s="117"/>
      <c r="BE37" s="117"/>
      <c r="BF37" s="117"/>
      <c r="BG37" s="132"/>
      <c r="BH37" s="57" t="s">
        <v>801</v>
      </c>
      <c r="BI37" s="364" t="s">
        <v>942</v>
      </c>
    </row>
    <row r="38" spans="1:61" ht="25.5" customHeight="1" x14ac:dyDescent="0.25">
      <c r="A38" s="39" t="s">
        <v>355</v>
      </c>
      <c r="B38" s="39" t="s">
        <v>356</v>
      </c>
      <c r="C38" s="39" t="s">
        <v>882</v>
      </c>
      <c r="D38" s="40" t="s">
        <v>357</v>
      </c>
      <c r="E38" s="41" t="s">
        <v>298</v>
      </c>
      <c r="F38" s="41" t="s">
        <v>131</v>
      </c>
      <c r="G38" s="41" t="s">
        <v>327</v>
      </c>
      <c r="H38" s="41" t="s">
        <v>191</v>
      </c>
      <c r="I38" s="41" t="s">
        <v>116</v>
      </c>
      <c r="J38" s="41" t="s">
        <v>113</v>
      </c>
      <c r="K38" s="41"/>
      <c r="L38" s="41"/>
      <c r="M38" s="41"/>
      <c r="N38" s="42">
        <v>187680.87</v>
      </c>
      <c r="O38" s="42">
        <v>34364.86</v>
      </c>
      <c r="P38" s="42"/>
      <c r="Q38" s="42"/>
      <c r="R38" s="42"/>
      <c r="S38" s="42">
        <v>153316.01</v>
      </c>
      <c r="T38" s="43">
        <v>42979</v>
      </c>
      <c r="U38" s="44">
        <v>43554</v>
      </c>
      <c r="V38" s="44">
        <v>43616</v>
      </c>
      <c r="W38" s="45">
        <v>44196</v>
      </c>
      <c r="X38" s="91"/>
      <c r="Y38" s="91"/>
      <c r="Z38" s="91">
        <v>0</v>
      </c>
      <c r="AA38" s="91">
        <v>40245</v>
      </c>
      <c r="AB38" s="91">
        <v>40245</v>
      </c>
      <c r="AC38" s="91"/>
      <c r="AD38" s="149"/>
      <c r="AE38" s="131"/>
      <c r="AF38" s="133">
        <v>19</v>
      </c>
      <c r="AG38" s="116" t="s">
        <v>743</v>
      </c>
      <c r="AH38" s="117"/>
      <c r="AI38" s="475"/>
      <c r="AJ38" s="131"/>
      <c r="AK38" s="133"/>
      <c r="AL38" s="117"/>
      <c r="AM38" s="117"/>
      <c r="AN38" s="117"/>
      <c r="AO38" s="117"/>
      <c r="AP38" s="117" t="s">
        <v>189</v>
      </c>
      <c r="AQ38" s="116" t="s">
        <v>232</v>
      </c>
      <c r="AR38" s="117">
        <v>0.6</v>
      </c>
      <c r="AS38" s="117"/>
      <c r="AT38" s="117"/>
      <c r="AU38" s="117"/>
      <c r="AV38" s="117"/>
      <c r="AW38" s="117"/>
      <c r="AX38" s="117"/>
      <c r="AY38" s="117"/>
      <c r="AZ38" s="117"/>
      <c r="BA38" s="117"/>
      <c r="BB38" s="117"/>
      <c r="BC38" s="117"/>
      <c r="BD38" s="117"/>
      <c r="BE38" s="117"/>
      <c r="BF38" s="117"/>
      <c r="BG38" s="132"/>
      <c r="BH38" s="57" t="s">
        <v>883</v>
      </c>
      <c r="BI38" s="364" t="s">
        <v>948</v>
      </c>
    </row>
    <row r="39" spans="1:61" ht="25.5" customHeight="1" x14ac:dyDescent="0.25">
      <c r="A39" s="39" t="s">
        <v>358</v>
      </c>
      <c r="B39" s="39" t="s">
        <v>359</v>
      </c>
      <c r="C39" s="39" t="s">
        <v>360</v>
      </c>
      <c r="D39" s="40" t="s">
        <v>361</v>
      </c>
      <c r="E39" s="41" t="s">
        <v>273</v>
      </c>
      <c r="F39" s="41" t="s">
        <v>131</v>
      </c>
      <c r="G39" s="41" t="s">
        <v>362</v>
      </c>
      <c r="H39" s="41" t="s">
        <v>191</v>
      </c>
      <c r="I39" s="41" t="s">
        <v>116</v>
      </c>
      <c r="J39" s="41"/>
      <c r="K39" s="41"/>
      <c r="L39" s="41"/>
      <c r="M39" s="41"/>
      <c r="N39" s="42">
        <v>142676.6</v>
      </c>
      <c r="O39" s="42">
        <v>31407.61</v>
      </c>
      <c r="P39" s="42"/>
      <c r="Q39" s="42"/>
      <c r="R39" s="42"/>
      <c r="S39" s="42">
        <v>111268.99</v>
      </c>
      <c r="T39" s="43">
        <v>42705</v>
      </c>
      <c r="U39" s="44">
        <v>42886</v>
      </c>
      <c r="V39" s="44">
        <v>42978</v>
      </c>
      <c r="W39" s="45">
        <v>43830</v>
      </c>
      <c r="X39" s="91"/>
      <c r="Y39" s="91">
        <v>40223.72</v>
      </c>
      <c r="Z39" s="91">
        <v>51045.279999999999</v>
      </c>
      <c r="AA39" s="91">
        <v>20000</v>
      </c>
      <c r="AB39" s="91"/>
      <c r="AC39" s="91"/>
      <c r="AD39" s="149"/>
      <c r="AE39" s="131"/>
      <c r="AF39" s="133">
        <v>19</v>
      </c>
      <c r="AG39" s="116" t="s">
        <v>743</v>
      </c>
      <c r="AH39" s="117"/>
      <c r="AI39" s="475"/>
      <c r="AJ39" s="131"/>
      <c r="AK39" s="133"/>
      <c r="AL39" s="117"/>
      <c r="AM39" s="117"/>
      <c r="AN39" s="117"/>
      <c r="AO39" s="117"/>
      <c r="AP39" s="117" t="s">
        <v>189</v>
      </c>
      <c r="AQ39" s="116" t="s">
        <v>232</v>
      </c>
      <c r="AR39" s="117">
        <v>1</v>
      </c>
      <c r="AS39" s="117"/>
      <c r="AT39" s="117"/>
      <c r="AU39" s="117"/>
      <c r="AV39" s="117"/>
      <c r="AW39" s="117"/>
      <c r="AX39" s="117"/>
      <c r="AY39" s="117"/>
      <c r="AZ39" s="117"/>
      <c r="BA39" s="117"/>
      <c r="BB39" s="117"/>
      <c r="BC39" s="117"/>
      <c r="BD39" s="117"/>
      <c r="BE39" s="117"/>
      <c r="BF39" s="117"/>
      <c r="BG39" s="132"/>
      <c r="BH39" s="57" t="s">
        <v>800</v>
      </c>
      <c r="BI39" s="364" t="s">
        <v>940</v>
      </c>
    </row>
    <row r="40" spans="1:61" ht="25.5" customHeight="1" x14ac:dyDescent="0.25">
      <c r="A40" s="415" t="s">
        <v>363</v>
      </c>
      <c r="B40" s="437" t="s">
        <v>84</v>
      </c>
      <c r="C40" s="437"/>
      <c r="D40" s="438" t="s">
        <v>364</v>
      </c>
      <c r="E40" s="439"/>
      <c r="F40" s="439"/>
      <c r="G40" s="439"/>
      <c r="H40" s="439"/>
      <c r="I40" s="439"/>
      <c r="J40" s="439"/>
      <c r="K40" s="439"/>
      <c r="L40" s="439"/>
      <c r="M40" s="439"/>
      <c r="N40" s="439"/>
      <c r="O40" s="439"/>
      <c r="P40" s="439"/>
      <c r="Q40" s="439"/>
      <c r="R40" s="439"/>
      <c r="S40" s="440"/>
      <c r="T40" s="418"/>
      <c r="U40" s="419"/>
      <c r="V40" s="419"/>
      <c r="W40" s="420" t="s">
        <v>276</v>
      </c>
      <c r="X40" s="413"/>
      <c r="Y40" s="413"/>
      <c r="Z40" s="413"/>
      <c r="AA40" s="413"/>
      <c r="AB40" s="413"/>
      <c r="AC40" s="413"/>
      <c r="AD40" s="470"/>
      <c r="AE40" s="131"/>
      <c r="AF40" s="133"/>
      <c r="AG40" s="117"/>
      <c r="AH40" s="117"/>
      <c r="AI40" s="132"/>
      <c r="AJ40" s="131"/>
      <c r="AK40" s="133"/>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32"/>
      <c r="BH40" s="57"/>
      <c r="BI40" s="364" t="s">
        <v>276</v>
      </c>
    </row>
    <row r="41" spans="1:61" ht="25.5" customHeight="1" x14ac:dyDescent="0.25">
      <c r="A41" s="39" t="s">
        <v>365</v>
      </c>
      <c r="B41" s="39" t="s">
        <v>366</v>
      </c>
      <c r="C41" s="39" t="s">
        <v>367</v>
      </c>
      <c r="D41" s="40" t="s">
        <v>368</v>
      </c>
      <c r="E41" s="41" t="s">
        <v>273</v>
      </c>
      <c r="F41" s="41" t="s">
        <v>131</v>
      </c>
      <c r="G41" s="41" t="s">
        <v>291</v>
      </c>
      <c r="H41" s="41" t="s">
        <v>133</v>
      </c>
      <c r="I41" s="41" t="s">
        <v>116</v>
      </c>
      <c r="J41" s="41" t="s">
        <v>113</v>
      </c>
      <c r="K41" s="41"/>
      <c r="L41" s="41"/>
      <c r="M41" s="41"/>
      <c r="N41" s="42">
        <v>1681316</v>
      </c>
      <c r="O41" s="42">
        <v>252197</v>
      </c>
      <c r="P41" s="42"/>
      <c r="Q41" s="42">
        <v>0</v>
      </c>
      <c r="R41" s="42">
        <v>0</v>
      </c>
      <c r="S41" s="42">
        <v>1429119</v>
      </c>
      <c r="T41" s="43">
        <v>42887</v>
      </c>
      <c r="U41" s="44">
        <v>42979</v>
      </c>
      <c r="V41" s="44">
        <v>43100</v>
      </c>
      <c r="W41" s="45">
        <v>44348</v>
      </c>
      <c r="X41" s="91">
        <v>0</v>
      </c>
      <c r="Y41" s="91">
        <v>0</v>
      </c>
      <c r="Z41" s="91">
        <f>S41</f>
        <v>1429119</v>
      </c>
      <c r="AA41" s="91">
        <v>0</v>
      </c>
      <c r="AB41" s="91">
        <v>0</v>
      </c>
      <c r="AC41" s="91"/>
      <c r="AD41" s="149"/>
      <c r="AE41" s="131"/>
      <c r="AF41" s="133">
        <v>10</v>
      </c>
      <c r="AG41" s="116" t="s">
        <v>241</v>
      </c>
      <c r="AH41" s="117"/>
      <c r="AI41" s="132"/>
      <c r="AJ41" s="131"/>
      <c r="AK41" s="133"/>
      <c r="AL41" s="117"/>
      <c r="AM41" s="117"/>
      <c r="AN41" s="117"/>
      <c r="AO41" s="117"/>
      <c r="AP41" s="117" t="s">
        <v>747</v>
      </c>
      <c r="AQ41" s="116" t="s">
        <v>192</v>
      </c>
      <c r="AR41" s="116">
        <v>5</v>
      </c>
      <c r="AS41" s="117"/>
      <c r="AT41" s="117"/>
      <c r="AU41" s="117"/>
      <c r="AV41" s="117"/>
      <c r="AW41" s="117"/>
      <c r="AX41" s="117"/>
      <c r="AY41" s="117"/>
      <c r="AZ41" s="117"/>
      <c r="BA41" s="117"/>
      <c r="BB41" s="117"/>
      <c r="BC41" s="117"/>
      <c r="BD41" s="117"/>
      <c r="BE41" s="117"/>
      <c r="BF41" s="117"/>
      <c r="BG41" s="132"/>
      <c r="BH41" s="57" t="s">
        <v>803</v>
      </c>
      <c r="BI41" s="364" t="s">
        <v>942</v>
      </c>
    </row>
    <row r="42" spans="1:61" ht="24.75" customHeight="1" thickBot="1" x14ac:dyDescent="0.3">
      <c r="A42" s="433" t="s">
        <v>369</v>
      </c>
      <c r="B42" s="434" t="s">
        <v>84</v>
      </c>
      <c r="C42" s="434"/>
      <c r="D42" s="434" t="s">
        <v>370</v>
      </c>
      <c r="E42" s="431"/>
      <c r="F42" s="431"/>
      <c r="G42" s="431"/>
      <c r="H42" s="431"/>
      <c r="I42" s="431"/>
      <c r="J42" s="431"/>
      <c r="K42" s="431"/>
      <c r="L42" s="431"/>
      <c r="M42" s="431"/>
      <c r="N42" s="431"/>
      <c r="O42" s="431"/>
      <c r="P42" s="431"/>
      <c r="Q42" s="431"/>
      <c r="R42" s="431"/>
      <c r="S42" s="431"/>
      <c r="T42" s="463"/>
      <c r="U42" s="468"/>
      <c r="V42" s="468"/>
      <c r="W42" s="469" t="s">
        <v>276</v>
      </c>
      <c r="X42" s="431"/>
      <c r="Y42" s="431"/>
      <c r="Z42" s="431"/>
      <c r="AA42" s="431"/>
      <c r="AB42" s="431"/>
      <c r="AC42" s="431"/>
      <c r="AD42" s="431"/>
      <c r="AE42" s="131"/>
      <c r="AF42" s="431"/>
      <c r="AG42" s="431"/>
      <c r="AH42" s="431"/>
      <c r="AI42" s="431"/>
      <c r="AJ42" s="131"/>
      <c r="AK42" s="431"/>
      <c r="AL42" s="431"/>
      <c r="AM42" s="431"/>
      <c r="AN42" s="431"/>
      <c r="AO42" s="431"/>
      <c r="AP42" s="432"/>
      <c r="AQ42" s="432"/>
      <c r="AR42" s="432"/>
      <c r="AS42" s="432"/>
      <c r="AT42" s="431"/>
      <c r="AU42" s="432"/>
      <c r="AV42" s="432"/>
      <c r="AW42" s="431"/>
      <c r="AX42" s="432"/>
      <c r="AY42" s="432"/>
      <c r="AZ42" s="431"/>
      <c r="BA42" s="432"/>
      <c r="BB42" s="432"/>
      <c r="BC42" s="432"/>
      <c r="BD42" s="432"/>
      <c r="BE42" s="432"/>
      <c r="BF42" s="432"/>
      <c r="BG42" s="432"/>
      <c r="BH42" s="57"/>
      <c r="BI42" s="364" t="s">
        <v>276</v>
      </c>
    </row>
    <row r="43" spans="1:61" ht="25.5" customHeight="1" x14ac:dyDescent="0.25">
      <c r="A43" s="415" t="s">
        <v>371</v>
      </c>
      <c r="B43" s="437" t="s">
        <v>84</v>
      </c>
      <c r="C43" s="437"/>
      <c r="D43" s="438" t="s">
        <v>372</v>
      </c>
      <c r="E43" s="439"/>
      <c r="F43" s="439"/>
      <c r="G43" s="439"/>
      <c r="H43" s="439"/>
      <c r="I43" s="439"/>
      <c r="J43" s="439"/>
      <c r="K43" s="439"/>
      <c r="L43" s="439"/>
      <c r="M43" s="439"/>
      <c r="N43" s="439"/>
      <c r="O43" s="439"/>
      <c r="P43" s="439"/>
      <c r="Q43" s="439"/>
      <c r="R43" s="439"/>
      <c r="S43" s="440"/>
      <c r="T43" s="418"/>
      <c r="U43" s="419"/>
      <c r="V43" s="419"/>
      <c r="W43" s="420" t="s">
        <v>276</v>
      </c>
      <c r="X43" s="413"/>
      <c r="Y43" s="413"/>
      <c r="Z43" s="413"/>
      <c r="AA43" s="413"/>
      <c r="AB43" s="413"/>
      <c r="AC43" s="413"/>
      <c r="AD43" s="470"/>
      <c r="AE43" s="131"/>
      <c r="AF43" s="133"/>
      <c r="AG43" s="117"/>
      <c r="AH43" s="117"/>
      <c r="AI43" s="132"/>
      <c r="AJ43" s="131"/>
      <c r="AK43" s="133"/>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32"/>
      <c r="BH43" s="57"/>
      <c r="BI43" s="364" t="s">
        <v>276</v>
      </c>
    </row>
    <row r="44" spans="1:61" s="146" customFormat="1" ht="25.5" customHeight="1" x14ac:dyDescent="0.25">
      <c r="A44" s="56" t="s">
        <v>373</v>
      </c>
      <c r="B44" s="56" t="s">
        <v>374</v>
      </c>
      <c r="C44" s="56" t="s">
        <v>375</v>
      </c>
      <c r="D44" s="56" t="s">
        <v>376</v>
      </c>
      <c r="E44" s="41" t="s">
        <v>273</v>
      </c>
      <c r="F44" s="41" t="s">
        <v>119</v>
      </c>
      <c r="G44" s="41" t="s">
        <v>291</v>
      </c>
      <c r="H44" s="57" t="s">
        <v>124</v>
      </c>
      <c r="I44" s="41" t="s">
        <v>116</v>
      </c>
      <c r="J44" s="41" t="s">
        <v>113</v>
      </c>
      <c r="K44" s="41"/>
      <c r="L44" s="41"/>
      <c r="M44" s="41"/>
      <c r="N44" s="42">
        <v>728508.61</v>
      </c>
      <c r="O44" s="42">
        <v>228404.45</v>
      </c>
      <c r="P44" s="42">
        <v>0</v>
      </c>
      <c r="Q44" s="42">
        <v>0</v>
      </c>
      <c r="R44" s="42">
        <v>0</v>
      </c>
      <c r="S44" s="42">
        <v>500104.16</v>
      </c>
      <c r="T44" s="43">
        <v>42644</v>
      </c>
      <c r="U44" s="58">
        <v>42705</v>
      </c>
      <c r="V44" s="44">
        <v>42825</v>
      </c>
      <c r="W44" s="45">
        <v>43677</v>
      </c>
      <c r="X44" s="91">
        <v>0</v>
      </c>
      <c r="Y44" s="91">
        <v>200000</v>
      </c>
      <c r="Z44" s="91">
        <v>200104.15999999997</v>
      </c>
      <c r="AA44" s="91">
        <v>100000</v>
      </c>
      <c r="AB44" s="91">
        <v>0</v>
      </c>
      <c r="AC44" s="91"/>
      <c r="AD44" s="149"/>
      <c r="AE44" s="57"/>
      <c r="AF44" s="150">
        <v>33</v>
      </c>
      <c r="AG44" s="116" t="s">
        <v>252</v>
      </c>
      <c r="AH44" s="116"/>
      <c r="AI44" s="134"/>
      <c r="AJ44" s="57"/>
      <c r="AK44" s="150"/>
      <c r="AL44" s="116"/>
      <c r="AM44" s="116"/>
      <c r="AN44" s="116"/>
      <c r="AO44" s="116"/>
      <c r="AP44" s="116" t="s">
        <v>174</v>
      </c>
      <c r="AQ44" s="116" t="s">
        <v>231</v>
      </c>
      <c r="AR44" s="116">
        <v>1</v>
      </c>
      <c r="AS44" s="116"/>
      <c r="AT44" s="116"/>
      <c r="AU44" s="116"/>
      <c r="AV44" s="116"/>
      <c r="AW44" s="116"/>
      <c r="AX44" s="116"/>
      <c r="AY44" s="116"/>
      <c r="AZ44" s="116"/>
      <c r="BA44" s="116"/>
      <c r="BB44" s="116"/>
      <c r="BC44" s="116"/>
      <c r="BD44" s="116"/>
      <c r="BE44" s="116"/>
      <c r="BF44" s="116"/>
      <c r="BG44" s="134"/>
      <c r="BH44" s="57" t="s">
        <v>831</v>
      </c>
      <c r="BI44" s="364" t="s">
        <v>942</v>
      </c>
    </row>
    <row r="45" spans="1:61" s="146" customFormat="1" ht="25.5" customHeight="1" x14ac:dyDescent="0.25">
      <c r="A45" s="56" t="s">
        <v>377</v>
      </c>
      <c r="B45" s="56" t="s">
        <v>378</v>
      </c>
      <c r="C45" s="56" t="s">
        <v>379</v>
      </c>
      <c r="D45" s="41" t="s">
        <v>380</v>
      </c>
      <c r="E45" s="41" t="s">
        <v>298</v>
      </c>
      <c r="F45" s="41" t="s">
        <v>119</v>
      </c>
      <c r="G45" s="41" t="s">
        <v>327</v>
      </c>
      <c r="H45" s="57" t="s">
        <v>124</v>
      </c>
      <c r="I45" s="41" t="s">
        <v>116</v>
      </c>
      <c r="J45" s="41" t="s">
        <v>113</v>
      </c>
      <c r="K45" s="41"/>
      <c r="L45" s="41"/>
      <c r="M45" s="41"/>
      <c r="N45" s="42">
        <f>SUM(O45:S45)</f>
        <v>515526.52</v>
      </c>
      <c r="O45" s="42">
        <v>97732.29</v>
      </c>
      <c r="P45" s="42">
        <v>0</v>
      </c>
      <c r="Q45" s="42">
        <v>0</v>
      </c>
      <c r="R45" s="42">
        <v>226000</v>
      </c>
      <c r="S45" s="42">
        <v>191794.23</v>
      </c>
      <c r="T45" s="43">
        <v>42675</v>
      </c>
      <c r="U45" s="58">
        <v>42705</v>
      </c>
      <c r="V45" s="44">
        <v>42825</v>
      </c>
      <c r="W45" s="45">
        <v>43524</v>
      </c>
      <c r="X45" s="148"/>
      <c r="Y45" s="91">
        <v>150094.23000000001</v>
      </c>
      <c r="Z45" s="91">
        <f>S45-Y45</f>
        <v>41700</v>
      </c>
      <c r="AA45" s="91"/>
      <c r="AB45" s="91"/>
      <c r="AC45" s="91"/>
      <c r="AD45" s="149"/>
      <c r="AE45" s="57"/>
      <c r="AF45" s="150">
        <v>33</v>
      </c>
      <c r="AG45" s="116" t="s">
        <v>252</v>
      </c>
      <c r="AH45" s="116"/>
      <c r="AI45" s="134"/>
      <c r="AJ45" s="57"/>
      <c r="AK45" s="150"/>
      <c r="AL45" s="116"/>
      <c r="AM45" s="116"/>
      <c r="AN45" s="116"/>
      <c r="AO45" s="116"/>
      <c r="AP45" s="116" t="s">
        <v>174</v>
      </c>
      <c r="AQ45" s="116" t="s">
        <v>231</v>
      </c>
      <c r="AR45" s="116">
        <v>1</v>
      </c>
      <c r="AS45" s="116"/>
      <c r="AT45" s="116"/>
      <c r="AU45" s="116"/>
      <c r="AV45" s="116"/>
      <c r="AW45" s="116"/>
      <c r="AX45" s="116"/>
      <c r="AY45" s="116"/>
      <c r="AZ45" s="116"/>
      <c r="BA45" s="116"/>
      <c r="BB45" s="116"/>
      <c r="BC45" s="116"/>
      <c r="BD45" s="116"/>
      <c r="BE45" s="116"/>
      <c r="BF45" s="116"/>
      <c r="BG45" s="134"/>
      <c r="BH45" s="57" t="s">
        <v>830</v>
      </c>
      <c r="BI45" s="364" t="s">
        <v>942</v>
      </c>
    </row>
    <row r="46" spans="1:61" ht="25.5" customHeight="1" x14ac:dyDescent="0.25">
      <c r="A46" s="415" t="s">
        <v>381</v>
      </c>
      <c r="B46" s="437" t="s">
        <v>84</v>
      </c>
      <c r="C46" s="437"/>
      <c r="D46" s="438" t="s">
        <v>382</v>
      </c>
      <c r="E46" s="439"/>
      <c r="F46" s="439"/>
      <c r="G46" s="439"/>
      <c r="H46" s="439"/>
      <c r="I46" s="439"/>
      <c r="J46" s="439"/>
      <c r="K46" s="439"/>
      <c r="L46" s="439"/>
      <c r="M46" s="439"/>
      <c r="N46" s="476"/>
      <c r="O46" s="439"/>
      <c r="P46" s="476"/>
      <c r="Q46" s="439"/>
      <c r="R46" s="439"/>
      <c r="S46" s="440"/>
      <c r="T46" s="418"/>
      <c r="U46" s="419"/>
      <c r="V46" s="419"/>
      <c r="W46" s="420" t="s">
        <v>276</v>
      </c>
      <c r="X46" s="413"/>
      <c r="Y46" s="413"/>
      <c r="Z46" s="413"/>
      <c r="AA46" s="413"/>
      <c r="AB46" s="413"/>
      <c r="AC46" s="413"/>
      <c r="AD46" s="470"/>
      <c r="AE46" s="131"/>
      <c r="AF46" s="133"/>
      <c r="AG46" s="117"/>
      <c r="AH46" s="117"/>
      <c r="AI46" s="132"/>
      <c r="AJ46" s="131"/>
      <c r="AK46" s="133"/>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32"/>
      <c r="BH46" s="57"/>
      <c r="BI46" s="364" t="s">
        <v>276</v>
      </c>
    </row>
    <row r="47" spans="1:61" s="146" customFormat="1" ht="43.5" customHeight="1" x14ac:dyDescent="0.25">
      <c r="A47" s="56" t="s">
        <v>383</v>
      </c>
      <c r="B47" s="56" t="s">
        <v>384</v>
      </c>
      <c r="C47" s="56" t="s">
        <v>385</v>
      </c>
      <c r="D47" s="41" t="s">
        <v>386</v>
      </c>
      <c r="E47" s="41" t="s">
        <v>273</v>
      </c>
      <c r="F47" s="41" t="s">
        <v>119</v>
      </c>
      <c r="G47" s="41" t="s">
        <v>291</v>
      </c>
      <c r="H47" s="41" t="s">
        <v>121</v>
      </c>
      <c r="I47" s="41" t="s">
        <v>116</v>
      </c>
      <c r="J47" s="41" t="s">
        <v>113</v>
      </c>
      <c r="K47" s="41"/>
      <c r="L47" s="41"/>
      <c r="M47" s="41"/>
      <c r="N47" s="42">
        <v>427519.54</v>
      </c>
      <c r="O47" s="42">
        <v>101743.85</v>
      </c>
      <c r="P47" s="42">
        <v>0</v>
      </c>
      <c r="Q47" s="42">
        <v>0</v>
      </c>
      <c r="R47" s="42">
        <v>0</v>
      </c>
      <c r="S47" s="42">
        <v>325775.69</v>
      </c>
      <c r="T47" s="43">
        <v>42644</v>
      </c>
      <c r="U47" s="44">
        <v>42767</v>
      </c>
      <c r="V47" s="44">
        <v>42885</v>
      </c>
      <c r="W47" s="45">
        <v>43646</v>
      </c>
      <c r="X47" s="91"/>
      <c r="Y47" s="91">
        <v>100000</v>
      </c>
      <c r="Z47" s="91">
        <v>194804</v>
      </c>
      <c r="AA47" s="91">
        <v>100000</v>
      </c>
      <c r="AB47" s="91"/>
      <c r="AC47" s="91"/>
      <c r="AD47" s="149"/>
      <c r="AE47" s="57"/>
      <c r="AF47" s="150">
        <v>44</v>
      </c>
      <c r="AG47" s="116" t="s">
        <v>256</v>
      </c>
      <c r="AH47" s="116"/>
      <c r="AI47" s="134"/>
      <c r="AJ47" s="57"/>
      <c r="AK47" s="150"/>
      <c r="AL47" s="116"/>
      <c r="AM47" s="116"/>
      <c r="AN47" s="116"/>
      <c r="AO47" s="116"/>
      <c r="AP47" s="116" t="s">
        <v>177</v>
      </c>
      <c r="AQ47" s="116" t="s">
        <v>748</v>
      </c>
      <c r="AR47" s="116">
        <v>1</v>
      </c>
      <c r="AS47" s="116" t="s">
        <v>178</v>
      </c>
      <c r="AT47" s="116" t="s">
        <v>749</v>
      </c>
      <c r="AU47" s="477">
        <v>7600</v>
      </c>
      <c r="AV47" s="116"/>
      <c r="AW47" s="116"/>
      <c r="AX47" s="116"/>
      <c r="AY47" s="116"/>
      <c r="AZ47" s="116"/>
      <c r="BA47" s="116"/>
      <c r="BB47" s="116"/>
      <c r="BC47" s="116"/>
      <c r="BD47" s="116"/>
      <c r="BE47" s="116"/>
      <c r="BF47" s="116"/>
      <c r="BG47" s="134"/>
      <c r="BH47" s="57" t="s">
        <v>815</v>
      </c>
      <c r="BI47" s="364" t="s">
        <v>940</v>
      </c>
    </row>
    <row r="48" spans="1:61" s="146" customFormat="1" ht="25.5" customHeight="1" x14ac:dyDescent="0.25">
      <c r="A48" s="56" t="s">
        <v>387</v>
      </c>
      <c r="B48" s="56" t="s">
        <v>388</v>
      </c>
      <c r="C48" s="56" t="s">
        <v>389</v>
      </c>
      <c r="D48" s="41" t="s">
        <v>390</v>
      </c>
      <c r="E48" s="41" t="s">
        <v>267</v>
      </c>
      <c r="F48" s="41" t="s">
        <v>119</v>
      </c>
      <c r="G48" s="41" t="s">
        <v>391</v>
      </c>
      <c r="H48" s="41" t="s">
        <v>121</v>
      </c>
      <c r="I48" s="41" t="s">
        <v>116</v>
      </c>
      <c r="J48" s="41"/>
      <c r="K48" s="41"/>
      <c r="L48" s="41"/>
      <c r="M48" s="41"/>
      <c r="N48" s="42">
        <v>192777.09</v>
      </c>
      <c r="O48" s="42">
        <v>28916.560000000001</v>
      </c>
      <c r="P48" s="42">
        <v>0</v>
      </c>
      <c r="Q48" s="42">
        <v>0</v>
      </c>
      <c r="R48" s="42">
        <v>0</v>
      </c>
      <c r="S48" s="42">
        <v>163860.53</v>
      </c>
      <c r="T48" s="43">
        <v>42705</v>
      </c>
      <c r="U48" s="44">
        <v>42795</v>
      </c>
      <c r="V48" s="44">
        <v>42916</v>
      </c>
      <c r="W48" s="45">
        <v>43496</v>
      </c>
      <c r="X48" s="91"/>
      <c r="Y48" s="91">
        <v>30000</v>
      </c>
      <c r="Z48" s="91">
        <v>180000</v>
      </c>
      <c r="AA48" s="91">
        <v>42728.06</v>
      </c>
      <c r="AB48" s="91"/>
      <c r="AC48" s="91"/>
      <c r="AD48" s="149"/>
      <c r="AE48" s="57"/>
      <c r="AF48" s="150">
        <v>44</v>
      </c>
      <c r="AG48" s="116" t="s">
        <v>256</v>
      </c>
      <c r="AH48" s="116"/>
      <c r="AI48" s="134"/>
      <c r="AJ48" s="57"/>
      <c r="AK48" s="150"/>
      <c r="AL48" s="116"/>
      <c r="AM48" s="116"/>
      <c r="AN48" s="116"/>
      <c r="AO48" s="116"/>
      <c r="AP48" s="116" t="s">
        <v>177</v>
      </c>
      <c r="AQ48" s="116" t="s">
        <v>748</v>
      </c>
      <c r="AR48" s="116">
        <v>1</v>
      </c>
      <c r="AS48" s="116" t="s">
        <v>178</v>
      </c>
      <c r="AT48" s="116" t="s">
        <v>749</v>
      </c>
      <c r="AU48" s="116">
        <v>150</v>
      </c>
      <c r="AV48" s="116"/>
      <c r="AW48" s="116"/>
      <c r="AX48" s="116"/>
      <c r="AY48" s="116"/>
      <c r="AZ48" s="116"/>
      <c r="BA48" s="116"/>
      <c r="BB48" s="116"/>
      <c r="BC48" s="116"/>
      <c r="BD48" s="116"/>
      <c r="BE48" s="116"/>
      <c r="BF48" s="116"/>
      <c r="BG48" s="134"/>
      <c r="BH48" s="57" t="s">
        <v>817</v>
      </c>
      <c r="BI48" s="364" t="s">
        <v>940</v>
      </c>
    </row>
    <row r="49" spans="1:61" s="146" customFormat="1" ht="25.5" customHeight="1" x14ac:dyDescent="0.25">
      <c r="A49" s="56" t="s">
        <v>392</v>
      </c>
      <c r="B49" s="56" t="s">
        <v>393</v>
      </c>
      <c r="C49" s="56" t="s">
        <v>394</v>
      </c>
      <c r="D49" s="41" t="s">
        <v>395</v>
      </c>
      <c r="E49" s="41" t="s">
        <v>281</v>
      </c>
      <c r="F49" s="41" t="s">
        <v>119</v>
      </c>
      <c r="G49" s="41" t="s">
        <v>282</v>
      </c>
      <c r="H49" s="41" t="s">
        <v>121</v>
      </c>
      <c r="I49" s="41" t="s">
        <v>116</v>
      </c>
      <c r="J49" s="41" t="s">
        <v>113</v>
      </c>
      <c r="K49" s="41"/>
      <c r="L49" s="41"/>
      <c r="M49" s="41"/>
      <c r="N49" s="42">
        <v>129468.93</v>
      </c>
      <c r="O49" s="42">
        <v>32313.93</v>
      </c>
      <c r="P49" s="42">
        <v>0</v>
      </c>
      <c r="Q49" s="42">
        <v>0</v>
      </c>
      <c r="R49" s="42">
        <v>0</v>
      </c>
      <c r="S49" s="42">
        <v>97155</v>
      </c>
      <c r="T49" s="43">
        <v>42644</v>
      </c>
      <c r="U49" s="58">
        <v>42767</v>
      </c>
      <c r="V49" s="44">
        <v>42855</v>
      </c>
      <c r="W49" s="45">
        <v>43616</v>
      </c>
      <c r="Y49" s="148">
        <v>54435.8</v>
      </c>
      <c r="Z49" s="91">
        <v>42719.199999999997</v>
      </c>
      <c r="AA49" s="91"/>
      <c r="AB49" s="91"/>
      <c r="AC49" s="91"/>
      <c r="AD49" s="149"/>
      <c r="AE49" s="57"/>
      <c r="AF49" s="150">
        <v>44</v>
      </c>
      <c r="AG49" s="116" t="s">
        <v>750</v>
      </c>
      <c r="AH49" s="116"/>
      <c r="AI49" s="134"/>
      <c r="AJ49" s="57"/>
      <c r="AK49" s="150"/>
      <c r="AL49" s="116"/>
      <c r="AM49" s="116"/>
      <c r="AN49" s="116"/>
      <c r="AO49" s="116"/>
      <c r="AP49" s="116" t="s">
        <v>177</v>
      </c>
      <c r="AQ49" s="116" t="s">
        <v>748</v>
      </c>
      <c r="AR49" s="116">
        <v>1</v>
      </c>
      <c r="AS49" s="116" t="s">
        <v>178</v>
      </c>
      <c r="AT49" s="116" t="s">
        <v>749</v>
      </c>
      <c r="AU49" s="116">
        <v>100</v>
      </c>
      <c r="AV49" s="116"/>
      <c r="AW49" s="116"/>
      <c r="AX49" s="116"/>
      <c r="AY49" s="116"/>
      <c r="AZ49" s="116"/>
      <c r="BA49" s="116"/>
      <c r="BB49" s="116"/>
      <c r="BC49" s="116"/>
      <c r="BD49" s="116"/>
      <c r="BE49" s="116"/>
      <c r="BF49" s="116"/>
      <c r="BG49" s="134"/>
      <c r="BH49" s="57" t="s">
        <v>816</v>
      </c>
      <c r="BI49" s="364" t="s">
        <v>942</v>
      </c>
    </row>
    <row r="50" spans="1:61" s="146" customFormat="1" ht="25.5" customHeight="1" x14ac:dyDescent="0.25">
      <c r="A50" s="56" t="s">
        <v>396</v>
      </c>
      <c r="B50" s="56" t="s">
        <v>397</v>
      </c>
      <c r="C50" s="56" t="s">
        <v>398</v>
      </c>
      <c r="D50" s="56" t="s">
        <v>399</v>
      </c>
      <c r="E50" s="41" t="s">
        <v>298</v>
      </c>
      <c r="F50" s="41" t="s">
        <v>119</v>
      </c>
      <c r="G50" s="41" t="s">
        <v>400</v>
      </c>
      <c r="H50" s="41" t="s">
        <v>121</v>
      </c>
      <c r="I50" s="41" t="s">
        <v>116</v>
      </c>
      <c r="J50" s="41"/>
      <c r="K50" s="41"/>
      <c r="L50" s="41"/>
      <c r="M50" s="41"/>
      <c r="N50" s="42">
        <f>S50+O50</f>
        <v>543607.16</v>
      </c>
      <c r="O50" s="42">
        <v>100116.77</v>
      </c>
      <c r="P50" s="42">
        <v>0</v>
      </c>
      <c r="Q50" s="42">
        <v>0</v>
      </c>
      <c r="R50" s="42">
        <v>0</v>
      </c>
      <c r="S50" s="42">
        <v>443490.39</v>
      </c>
      <c r="T50" s="43">
        <v>42675</v>
      </c>
      <c r="U50" s="58">
        <v>43189</v>
      </c>
      <c r="V50" s="44">
        <v>43281</v>
      </c>
      <c r="W50" s="45">
        <v>44561</v>
      </c>
      <c r="X50" s="91"/>
      <c r="Y50" s="91">
        <v>0</v>
      </c>
      <c r="Z50" s="91">
        <v>114237.62</v>
      </c>
      <c r="AA50" s="91">
        <f>S50-Z50</f>
        <v>329252.77</v>
      </c>
      <c r="AB50" s="91"/>
      <c r="AC50" s="91"/>
      <c r="AD50" s="149"/>
      <c r="AE50" s="57"/>
      <c r="AF50" s="150">
        <v>44</v>
      </c>
      <c r="AG50" s="116" t="s">
        <v>256</v>
      </c>
      <c r="AH50" s="116"/>
      <c r="AI50" s="134"/>
      <c r="AJ50" s="57"/>
      <c r="AK50" s="150"/>
      <c r="AL50" s="116"/>
      <c r="AM50" s="116"/>
      <c r="AN50" s="116"/>
      <c r="AO50" s="116"/>
      <c r="AP50" s="116" t="s">
        <v>177</v>
      </c>
      <c r="AQ50" s="116" t="s">
        <v>748</v>
      </c>
      <c r="AR50" s="116">
        <v>1</v>
      </c>
      <c r="AS50" s="116" t="s">
        <v>178</v>
      </c>
      <c r="AT50" s="116" t="s">
        <v>749</v>
      </c>
      <c r="AU50" s="116">
        <v>1500</v>
      </c>
      <c r="AV50" s="116"/>
      <c r="AW50" s="116"/>
      <c r="AX50" s="116"/>
      <c r="AY50" s="116"/>
      <c r="AZ50" s="116"/>
      <c r="BA50" s="116"/>
      <c r="BB50" s="116"/>
      <c r="BC50" s="116"/>
      <c r="BD50" s="116"/>
      <c r="BE50" s="116"/>
      <c r="BF50" s="116"/>
      <c r="BG50" s="134"/>
      <c r="BH50" s="57" t="s">
        <v>818</v>
      </c>
      <c r="BI50" s="364" t="s">
        <v>942</v>
      </c>
    </row>
    <row r="51" spans="1:61" ht="24.75" customHeight="1" thickBot="1" x14ac:dyDescent="0.3">
      <c r="A51" s="433" t="s">
        <v>401</v>
      </c>
      <c r="B51" s="434" t="s">
        <v>84</v>
      </c>
      <c r="C51" s="434"/>
      <c r="D51" s="434" t="s">
        <v>402</v>
      </c>
      <c r="E51" s="431"/>
      <c r="F51" s="431"/>
      <c r="G51" s="431"/>
      <c r="H51" s="431"/>
      <c r="I51" s="431"/>
      <c r="J51" s="431"/>
      <c r="K51" s="431"/>
      <c r="L51" s="431"/>
      <c r="M51" s="431"/>
      <c r="N51" s="431"/>
      <c r="O51" s="431"/>
      <c r="P51" s="431"/>
      <c r="Q51" s="431"/>
      <c r="R51" s="431"/>
      <c r="S51" s="431"/>
      <c r="T51" s="463"/>
      <c r="U51" s="468"/>
      <c r="V51" s="468"/>
      <c r="W51" s="469" t="s">
        <v>276</v>
      </c>
      <c r="X51" s="431"/>
      <c r="Y51" s="431"/>
      <c r="Z51" s="431"/>
      <c r="AA51" s="431"/>
      <c r="AB51" s="431"/>
      <c r="AC51" s="431"/>
      <c r="AD51" s="431"/>
      <c r="AE51" s="131"/>
      <c r="AF51" s="431"/>
      <c r="AG51" s="431"/>
      <c r="AH51" s="431"/>
      <c r="AI51" s="431"/>
      <c r="AJ51" s="131"/>
      <c r="AK51" s="431"/>
      <c r="AL51" s="431"/>
      <c r="AM51" s="431"/>
      <c r="AN51" s="431"/>
      <c r="AO51" s="431"/>
      <c r="AP51" s="432"/>
      <c r="AQ51" s="432"/>
      <c r="AR51" s="432"/>
      <c r="AS51" s="432"/>
      <c r="AT51" s="431"/>
      <c r="AU51" s="432"/>
      <c r="AV51" s="432"/>
      <c r="AW51" s="431"/>
      <c r="AX51" s="432"/>
      <c r="AY51" s="432"/>
      <c r="AZ51" s="431"/>
      <c r="BA51" s="432"/>
      <c r="BB51" s="432"/>
      <c r="BC51" s="432"/>
      <c r="BD51" s="432"/>
      <c r="BE51" s="432"/>
      <c r="BF51" s="432"/>
      <c r="BG51" s="432"/>
      <c r="BH51" s="57"/>
      <c r="BI51" s="364" t="s">
        <v>276</v>
      </c>
    </row>
    <row r="52" spans="1:61" ht="25.5" customHeight="1" x14ac:dyDescent="0.25">
      <c r="A52" s="478" t="s">
        <v>403</v>
      </c>
      <c r="B52" s="478" t="s">
        <v>84</v>
      </c>
      <c r="C52" s="478"/>
      <c r="D52" s="479" t="s">
        <v>404</v>
      </c>
      <c r="E52" s="480"/>
      <c r="F52" s="480"/>
      <c r="G52" s="480"/>
      <c r="H52" s="480"/>
      <c r="I52" s="480"/>
      <c r="J52" s="480"/>
      <c r="K52" s="480"/>
      <c r="L52" s="480"/>
      <c r="M52" s="480"/>
      <c r="N52" s="480"/>
      <c r="O52" s="480"/>
      <c r="P52" s="480"/>
      <c r="Q52" s="480"/>
      <c r="R52" s="480"/>
      <c r="S52" s="480"/>
      <c r="T52" s="481"/>
      <c r="U52" s="482"/>
      <c r="V52" s="482"/>
      <c r="W52" s="483" t="s">
        <v>276</v>
      </c>
      <c r="X52" s="484"/>
      <c r="Y52" s="484"/>
      <c r="Z52" s="484"/>
      <c r="AA52" s="484"/>
      <c r="AB52" s="484"/>
      <c r="AC52" s="484"/>
      <c r="AD52" s="485"/>
      <c r="AE52" s="131"/>
      <c r="AF52" s="486"/>
      <c r="AG52" s="446"/>
      <c r="AH52" s="446"/>
      <c r="AI52" s="487"/>
      <c r="AJ52" s="131"/>
      <c r="AK52" s="48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87"/>
      <c r="BH52" s="57"/>
      <c r="BI52" s="364" t="s">
        <v>276</v>
      </c>
    </row>
    <row r="53" spans="1:61" ht="25.5" customHeight="1" x14ac:dyDescent="0.25">
      <c r="A53" s="56" t="s">
        <v>405</v>
      </c>
      <c r="B53" s="56" t="s">
        <v>406</v>
      </c>
      <c r="C53" s="56" t="s">
        <v>407</v>
      </c>
      <c r="D53" s="488" t="s">
        <v>408</v>
      </c>
      <c r="E53" s="41" t="s">
        <v>298</v>
      </c>
      <c r="F53" s="41" t="s">
        <v>125</v>
      </c>
      <c r="G53" s="41" t="s">
        <v>409</v>
      </c>
      <c r="H53" s="41" t="s">
        <v>126</v>
      </c>
      <c r="I53" s="41" t="s">
        <v>116</v>
      </c>
      <c r="J53" s="41"/>
      <c r="K53" s="41"/>
      <c r="L53" s="41"/>
      <c r="M53" s="41"/>
      <c r="N53" s="42">
        <v>466925.52</v>
      </c>
      <c r="O53" s="42">
        <v>70038.83</v>
      </c>
      <c r="P53" s="42">
        <v>0</v>
      </c>
      <c r="Q53" s="42">
        <v>0</v>
      </c>
      <c r="R53" s="42">
        <v>0</v>
      </c>
      <c r="S53" s="42">
        <v>396886.69</v>
      </c>
      <c r="T53" s="43">
        <v>42675</v>
      </c>
      <c r="U53" s="44">
        <v>42826</v>
      </c>
      <c r="V53" s="44">
        <v>42946</v>
      </c>
      <c r="W53" s="45">
        <v>43659</v>
      </c>
      <c r="X53" s="91"/>
      <c r="Y53" s="91">
        <v>79766</v>
      </c>
      <c r="Z53" s="91">
        <v>159531</v>
      </c>
      <c r="AA53" s="91">
        <v>157589.69</v>
      </c>
      <c r="AB53" s="91"/>
      <c r="AC53" s="91"/>
      <c r="AD53" s="149"/>
      <c r="AE53" s="131"/>
      <c r="AF53" s="133">
        <v>42</v>
      </c>
      <c r="AG53" s="116" t="s">
        <v>255</v>
      </c>
      <c r="AH53" s="117"/>
      <c r="AI53" s="132"/>
      <c r="AJ53" s="131"/>
      <c r="AK53" s="133"/>
      <c r="AL53" s="117"/>
      <c r="AM53" s="117"/>
      <c r="AN53" s="117"/>
      <c r="AO53" s="117"/>
      <c r="AP53" s="117" t="s">
        <v>230</v>
      </c>
      <c r="AQ53" s="116" t="s">
        <v>184</v>
      </c>
      <c r="AR53" s="117">
        <v>80</v>
      </c>
      <c r="AS53" s="117"/>
      <c r="AT53" s="117"/>
      <c r="AU53" s="117"/>
      <c r="AV53" s="117"/>
      <c r="AW53" s="117"/>
      <c r="AX53" s="117"/>
      <c r="AY53" s="117"/>
      <c r="AZ53" s="117"/>
      <c r="BA53" s="117"/>
      <c r="BB53" s="117"/>
      <c r="BC53" s="117"/>
      <c r="BD53" s="117"/>
      <c r="BE53" s="117"/>
      <c r="BF53" s="117"/>
      <c r="BG53" s="132"/>
      <c r="BH53" s="57" t="s">
        <v>814</v>
      </c>
      <c r="BI53" s="364" t="s">
        <v>942</v>
      </c>
    </row>
    <row r="54" spans="1:61" ht="25.5" customHeight="1" x14ac:dyDescent="0.25">
      <c r="A54" s="489" t="s">
        <v>91</v>
      </c>
      <c r="B54" s="56"/>
      <c r="C54" s="56"/>
      <c r="D54" s="490" t="s">
        <v>794</v>
      </c>
      <c r="E54" s="41"/>
      <c r="F54" s="41"/>
      <c r="G54" s="41"/>
      <c r="H54" s="41"/>
      <c r="I54" s="41"/>
      <c r="J54" s="41"/>
      <c r="K54" s="41"/>
      <c r="L54" s="41"/>
      <c r="M54" s="41"/>
      <c r="N54" s="42"/>
      <c r="O54" s="42"/>
      <c r="P54" s="42"/>
      <c r="Q54" s="42"/>
      <c r="R54" s="42"/>
      <c r="S54" s="42"/>
      <c r="T54" s="44"/>
      <c r="U54" s="44"/>
      <c r="V54" s="44"/>
      <c r="W54" s="45"/>
      <c r="X54" s="91"/>
      <c r="Y54" s="91"/>
      <c r="Z54" s="91"/>
      <c r="AA54" s="91"/>
      <c r="AB54" s="91"/>
      <c r="AC54" s="91"/>
      <c r="AD54" s="91"/>
      <c r="AE54" s="131"/>
      <c r="AF54" s="117"/>
      <c r="AG54" s="116"/>
      <c r="AH54" s="117"/>
      <c r="AI54" s="117"/>
      <c r="AJ54" s="131"/>
      <c r="AK54" s="117"/>
      <c r="AL54" s="117"/>
      <c r="AM54" s="117"/>
      <c r="AN54" s="117"/>
      <c r="AO54" s="117"/>
      <c r="AP54" s="117"/>
      <c r="AQ54" s="116"/>
      <c r="AR54" s="117"/>
      <c r="AS54" s="117"/>
      <c r="AT54" s="117"/>
      <c r="AU54" s="117"/>
      <c r="AV54" s="117"/>
      <c r="AW54" s="117"/>
      <c r="AX54" s="117"/>
      <c r="AY54" s="117"/>
      <c r="AZ54" s="117"/>
      <c r="BA54" s="117"/>
      <c r="BB54" s="117"/>
      <c r="BC54" s="117"/>
      <c r="BD54" s="117"/>
      <c r="BE54" s="117"/>
      <c r="BF54" s="117"/>
      <c r="BG54" s="132"/>
      <c r="BH54" s="57"/>
      <c r="BI54" s="364" t="s">
        <v>276</v>
      </c>
    </row>
    <row r="55" spans="1:61" ht="24.75" customHeight="1" thickBot="1" x14ac:dyDescent="0.3">
      <c r="A55" s="433" t="s">
        <v>410</v>
      </c>
      <c r="B55" s="434" t="s">
        <v>84</v>
      </c>
      <c r="C55" s="434"/>
      <c r="D55" s="434" t="s">
        <v>411</v>
      </c>
      <c r="E55" s="431"/>
      <c r="F55" s="431"/>
      <c r="G55" s="431"/>
      <c r="H55" s="431"/>
      <c r="I55" s="431"/>
      <c r="J55" s="431"/>
      <c r="K55" s="431"/>
      <c r="L55" s="431"/>
      <c r="M55" s="431"/>
      <c r="N55" s="431"/>
      <c r="O55" s="431"/>
      <c r="P55" s="431"/>
      <c r="Q55" s="431"/>
      <c r="R55" s="431"/>
      <c r="S55" s="431"/>
      <c r="T55" s="463"/>
      <c r="U55" s="464"/>
      <c r="V55" s="464"/>
      <c r="W55" s="465" t="s">
        <v>276</v>
      </c>
      <c r="X55" s="431"/>
      <c r="Y55" s="431"/>
      <c r="Z55" s="431"/>
      <c r="AA55" s="431"/>
      <c r="AB55" s="431"/>
      <c r="AC55" s="431"/>
      <c r="AD55" s="431"/>
      <c r="AE55" s="446"/>
      <c r="AF55" s="431"/>
      <c r="AG55" s="431"/>
      <c r="AH55" s="431"/>
      <c r="AI55" s="431"/>
      <c r="AJ55" s="446"/>
      <c r="AK55" s="431"/>
      <c r="AL55" s="431"/>
      <c r="AM55" s="431"/>
      <c r="AN55" s="431"/>
      <c r="AO55" s="431"/>
      <c r="AP55" s="432"/>
      <c r="AQ55" s="432"/>
      <c r="AR55" s="432"/>
      <c r="AS55" s="432"/>
      <c r="AT55" s="431"/>
      <c r="AU55" s="432"/>
      <c r="AV55" s="432"/>
      <c r="AW55" s="431"/>
      <c r="AX55" s="432"/>
      <c r="AY55" s="432"/>
      <c r="AZ55" s="431"/>
      <c r="BA55" s="432"/>
      <c r="BB55" s="432"/>
      <c r="BC55" s="432"/>
      <c r="BD55" s="432"/>
      <c r="BE55" s="432"/>
      <c r="BF55" s="432"/>
      <c r="BG55" s="432"/>
      <c r="BH55" s="57"/>
      <c r="BI55" s="364" t="s">
        <v>276</v>
      </c>
    </row>
    <row r="56" spans="1:61" ht="24.75" customHeight="1" thickBot="1" x14ac:dyDescent="0.3">
      <c r="A56" s="433" t="s">
        <v>412</v>
      </c>
      <c r="B56" s="434" t="s">
        <v>84</v>
      </c>
      <c r="C56" s="434"/>
      <c r="D56" s="434" t="s">
        <v>413</v>
      </c>
      <c r="E56" s="431"/>
      <c r="F56" s="431"/>
      <c r="G56" s="431"/>
      <c r="H56" s="431"/>
      <c r="I56" s="431"/>
      <c r="J56" s="431"/>
      <c r="K56" s="431"/>
      <c r="L56" s="431"/>
      <c r="M56" s="431"/>
      <c r="N56" s="431"/>
      <c r="O56" s="431"/>
      <c r="P56" s="431"/>
      <c r="Q56" s="431"/>
      <c r="R56" s="431"/>
      <c r="S56" s="431"/>
      <c r="T56" s="463"/>
      <c r="U56" s="468"/>
      <c r="V56" s="468"/>
      <c r="W56" s="469" t="s">
        <v>276</v>
      </c>
      <c r="X56" s="431"/>
      <c r="Y56" s="431"/>
      <c r="Z56" s="431"/>
      <c r="AA56" s="431"/>
      <c r="AB56" s="431"/>
      <c r="AC56" s="431"/>
      <c r="AD56" s="431"/>
      <c r="AE56" s="131"/>
      <c r="AF56" s="431"/>
      <c r="AG56" s="431"/>
      <c r="AH56" s="431"/>
      <c r="AI56" s="431"/>
      <c r="AJ56" s="131"/>
      <c r="AK56" s="431"/>
      <c r="AL56" s="431"/>
      <c r="AM56" s="431"/>
      <c r="AN56" s="431"/>
      <c r="AO56" s="431"/>
      <c r="AP56" s="432"/>
      <c r="AQ56" s="432"/>
      <c r="AR56" s="432"/>
      <c r="AS56" s="432"/>
      <c r="AT56" s="431"/>
      <c r="AU56" s="432"/>
      <c r="AV56" s="432"/>
      <c r="AW56" s="431"/>
      <c r="AX56" s="432"/>
      <c r="AY56" s="432"/>
      <c r="AZ56" s="431"/>
      <c r="BA56" s="432"/>
      <c r="BB56" s="432"/>
      <c r="BC56" s="432"/>
      <c r="BD56" s="432"/>
      <c r="BE56" s="432"/>
      <c r="BF56" s="432"/>
      <c r="BG56" s="432"/>
      <c r="BH56" s="57"/>
      <c r="BI56" s="364" t="s">
        <v>276</v>
      </c>
    </row>
    <row r="57" spans="1:61" ht="25.5" customHeight="1" x14ac:dyDescent="0.25">
      <c r="A57" s="491" t="s">
        <v>92</v>
      </c>
      <c r="B57" s="492" t="s">
        <v>84</v>
      </c>
      <c r="C57" s="492"/>
      <c r="D57" s="438" t="s">
        <v>414</v>
      </c>
      <c r="E57" s="439"/>
      <c r="F57" s="439"/>
      <c r="G57" s="439"/>
      <c r="H57" s="439"/>
      <c r="I57" s="439"/>
      <c r="J57" s="439"/>
      <c r="K57" s="439"/>
      <c r="L57" s="439"/>
      <c r="M57" s="439"/>
      <c r="N57" s="439"/>
      <c r="O57" s="439"/>
      <c r="P57" s="439"/>
      <c r="Q57" s="439"/>
      <c r="R57" s="439"/>
      <c r="S57" s="440"/>
      <c r="T57" s="418"/>
      <c r="U57" s="419"/>
      <c r="V57" s="419"/>
      <c r="W57" s="420" t="s">
        <v>276</v>
      </c>
      <c r="X57" s="413"/>
      <c r="Y57" s="413"/>
      <c r="Z57" s="413"/>
      <c r="AA57" s="413"/>
      <c r="AB57" s="413"/>
      <c r="AC57" s="413"/>
      <c r="AD57" s="470"/>
      <c r="AE57" s="131"/>
      <c r="AF57" s="133"/>
      <c r="AG57" s="117"/>
      <c r="AH57" s="117"/>
      <c r="AI57" s="132"/>
      <c r="AJ57" s="131"/>
      <c r="AK57" s="133"/>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32"/>
      <c r="BH57" s="57"/>
      <c r="BI57" s="364" t="s">
        <v>276</v>
      </c>
    </row>
    <row r="58" spans="1:61" s="146" customFormat="1" ht="25.5" customHeight="1" x14ac:dyDescent="0.25">
      <c r="A58" s="56" t="s">
        <v>127</v>
      </c>
      <c r="B58" s="56" t="s">
        <v>415</v>
      </c>
      <c r="C58" s="56" t="s">
        <v>416</v>
      </c>
      <c r="D58" s="41" t="s">
        <v>417</v>
      </c>
      <c r="E58" s="41" t="s">
        <v>267</v>
      </c>
      <c r="F58" s="41" t="s">
        <v>149</v>
      </c>
      <c r="G58" s="41" t="s">
        <v>418</v>
      </c>
      <c r="H58" s="41" t="s">
        <v>162</v>
      </c>
      <c r="I58" s="41" t="s">
        <v>116</v>
      </c>
      <c r="J58" s="41"/>
      <c r="K58" s="41"/>
      <c r="L58" s="41"/>
      <c r="M58" s="41"/>
      <c r="N58" s="42">
        <v>342134.69</v>
      </c>
      <c r="O58" s="42">
        <v>25660.12</v>
      </c>
      <c r="P58" s="42">
        <v>25660.1</v>
      </c>
      <c r="Q58" s="42">
        <v>0</v>
      </c>
      <c r="R58" s="42">
        <v>0</v>
      </c>
      <c r="S58" s="42">
        <v>290814.46999999997</v>
      </c>
      <c r="T58" s="43">
        <v>42916</v>
      </c>
      <c r="U58" s="44">
        <v>43008</v>
      </c>
      <c r="V58" s="44">
        <v>43100</v>
      </c>
      <c r="W58" s="45">
        <v>43646</v>
      </c>
      <c r="X58" s="91">
        <v>0</v>
      </c>
      <c r="Y58" s="91">
        <v>0</v>
      </c>
      <c r="Z58" s="91">
        <v>150000</v>
      </c>
      <c r="AA58" s="91">
        <f>S58-Z58</f>
        <v>140814.46999999997</v>
      </c>
      <c r="AB58" s="91">
        <v>0</v>
      </c>
      <c r="AC58" s="91"/>
      <c r="AD58" s="149"/>
      <c r="AE58" s="57"/>
      <c r="AF58" s="150">
        <v>22</v>
      </c>
      <c r="AG58" s="116" t="s">
        <v>244</v>
      </c>
      <c r="AH58" s="116"/>
      <c r="AI58" s="134"/>
      <c r="AJ58" s="57"/>
      <c r="AK58" s="150"/>
      <c r="AL58" s="116"/>
      <c r="AM58" s="116"/>
      <c r="AN58" s="116"/>
      <c r="AO58" s="116"/>
      <c r="AP58" s="116" t="s">
        <v>217</v>
      </c>
      <c r="AQ58" s="116" t="s">
        <v>751</v>
      </c>
      <c r="AR58" s="116">
        <v>480</v>
      </c>
      <c r="AS58" s="116" t="s">
        <v>219</v>
      </c>
      <c r="AT58" s="116" t="s">
        <v>752</v>
      </c>
      <c r="AU58" s="116">
        <v>1</v>
      </c>
      <c r="AV58" s="57"/>
      <c r="AW58" s="57"/>
      <c r="AX58" s="57"/>
      <c r="AY58" s="116"/>
      <c r="AZ58" s="116"/>
      <c r="BA58" s="116"/>
      <c r="BB58" s="116"/>
      <c r="BC58" s="116"/>
      <c r="BD58" s="116"/>
      <c r="BE58" s="116"/>
      <c r="BF58" s="116"/>
      <c r="BG58" s="134"/>
      <c r="BH58" s="57" t="s">
        <v>872</v>
      </c>
      <c r="BI58" s="364" t="s">
        <v>942</v>
      </c>
    </row>
    <row r="59" spans="1:61" s="146" customFormat="1" ht="24.75" customHeight="1" x14ac:dyDescent="0.25">
      <c r="A59" s="56" t="s">
        <v>128</v>
      </c>
      <c r="B59" s="56" t="s">
        <v>419</v>
      </c>
      <c r="C59" s="56" t="s">
        <v>420</v>
      </c>
      <c r="D59" s="41" t="s">
        <v>421</v>
      </c>
      <c r="E59" s="41" t="s">
        <v>281</v>
      </c>
      <c r="F59" s="41" t="s">
        <v>149</v>
      </c>
      <c r="G59" s="41" t="s">
        <v>322</v>
      </c>
      <c r="H59" s="41" t="s">
        <v>162</v>
      </c>
      <c r="I59" s="41" t="s">
        <v>116</v>
      </c>
      <c r="J59" s="41"/>
      <c r="K59" s="41"/>
      <c r="L59" s="41"/>
      <c r="M59" s="41"/>
      <c r="N59" s="42">
        <v>134057.62</v>
      </c>
      <c r="O59" s="42">
        <v>10054.32</v>
      </c>
      <c r="P59" s="42">
        <v>10054.32</v>
      </c>
      <c r="Q59" s="42">
        <v>0</v>
      </c>
      <c r="R59" s="42">
        <v>0</v>
      </c>
      <c r="S59" s="42">
        <v>113948.98</v>
      </c>
      <c r="T59" s="43">
        <v>42887</v>
      </c>
      <c r="U59" s="44">
        <v>42979</v>
      </c>
      <c r="V59" s="44">
        <v>43100</v>
      </c>
      <c r="W59" s="45">
        <v>43646</v>
      </c>
      <c r="X59" s="91">
        <v>0</v>
      </c>
      <c r="Y59" s="91">
        <v>0</v>
      </c>
      <c r="Z59" s="91">
        <v>100000</v>
      </c>
      <c r="AA59" s="91">
        <f>S59-Z59</f>
        <v>13948.979999999996</v>
      </c>
      <c r="AB59" s="91">
        <v>0</v>
      </c>
      <c r="AC59" s="91"/>
      <c r="AD59" s="149"/>
      <c r="AE59" s="57"/>
      <c r="AF59" s="150">
        <v>22</v>
      </c>
      <c r="AG59" s="116" t="s">
        <v>244</v>
      </c>
      <c r="AH59" s="116"/>
      <c r="AI59" s="134"/>
      <c r="AJ59" s="57"/>
      <c r="AK59" s="150"/>
      <c r="AL59" s="116"/>
      <c r="AM59" s="116"/>
      <c r="AN59" s="116"/>
      <c r="AO59" s="116"/>
      <c r="AP59" s="116" t="s">
        <v>217</v>
      </c>
      <c r="AQ59" s="116" t="s">
        <v>751</v>
      </c>
      <c r="AR59" s="116">
        <v>344</v>
      </c>
      <c r="AS59" s="116" t="s">
        <v>219</v>
      </c>
      <c r="AT59" s="116" t="s">
        <v>752</v>
      </c>
      <c r="AU59" s="116">
        <v>1</v>
      </c>
      <c r="AV59" s="57"/>
      <c r="AW59" s="57"/>
      <c r="AX59" s="57"/>
      <c r="AY59" s="116"/>
      <c r="AZ59" s="116"/>
      <c r="BA59" s="116"/>
      <c r="BB59" s="116"/>
      <c r="BC59" s="116"/>
      <c r="BD59" s="116"/>
      <c r="BE59" s="116"/>
      <c r="BF59" s="116"/>
      <c r="BG59" s="134"/>
      <c r="BH59" s="57" t="s">
        <v>870</v>
      </c>
      <c r="BI59" s="364" t="s">
        <v>942</v>
      </c>
    </row>
    <row r="60" spans="1:61" s="146" customFormat="1" ht="26.25" customHeight="1" x14ac:dyDescent="0.25">
      <c r="A60" s="56" t="s">
        <v>129</v>
      </c>
      <c r="B60" s="56" t="s">
        <v>422</v>
      </c>
      <c r="C60" s="56" t="s">
        <v>423</v>
      </c>
      <c r="D60" s="41" t="s">
        <v>424</v>
      </c>
      <c r="E60" s="41" t="s">
        <v>298</v>
      </c>
      <c r="F60" s="41" t="s">
        <v>149</v>
      </c>
      <c r="G60" s="41" t="s">
        <v>327</v>
      </c>
      <c r="H60" s="41" t="s">
        <v>162</v>
      </c>
      <c r="I60" s="41" t="s">
        <v>116</v>
      </c>
      <c r="J60" s="41"/>
      <c r="K60" s="41"/>
      <c r="L60" s="41"/>
      <c r="M60" s="41"/>
      <c r="N60" s="42">
        <v>349590.09</v>
      </c>
      <c r="O60" s="42">
        <v>26219.26</v>
      </c>
      <c r="P60" s="42">
        <v>26219.26</v>
      </c>
      <c r="Q60" s="42">
        <v>0</v>
      </c>
      <c r="R60" s="42">
        <v>0</v>
      </c>
      <c r="S60" s="42">
        <v>297151.57</v>
      </c>
      <c r="T60" s="43">
        <v>42917</v>
      </c>
      <c r="U60" s="44">
        <v>42979</v>
      </c>
      <c r="V60" s="44">
        <v>43100</v>
      </c>
      <c r="W60" s="45">
        <v>43890</v>
      </c>
      <c r="X60" s="91">
        <v>0</v>
      </c>
      <c r="Y60" s="91">
        <v>0</v>
      </c>
      <c r="Z60" s="91">
        <v>100000</v>
      </c>
      <c r="AA60" s="91">
        <f>S60-Z60</f>
        <v>197151.57</v>
      </c>
      <c r="AB60" s="91">
        <v>0</v>
      </c>
      <c r="AC60" s="91"/>
      <c r="AD60" s="149"/>
      <c r="AE60" s="57"/>
      <c r="AF60" s="150">
        <v>22</v>
      </c>
      <c r="AG60" s="116" t="s">
        <v>244</v>
      </c>
      <c r="AH60" s="116"/>
      <c r="AI60" s="134"/>
      <c r="AJ60" s="57"/>
      <c r="AK60" s="150"/>
      <c r="AL60" s="116"/>
      <c r="AM60" s="116"/>
      <c r="AN60" s="116"/>
      <c r="AO60" s="116"/>
      <c r="AP60" s="116" t="s">
        <v>217</v>
      </c>
      <c r="AQ60" s="493" t="s">
        <v>751</v>
      </c>
      <c r="AR60" s="116">
        <v>250</v>
      </c>
      <c r="AS60" s="116" t="s">
        <v>219</v>
      </c>
      <c r="AT60" s="493" t="s">
        <v>752</v>
      </c>
      <c r="AU60" s="116">
        <v>1</v>
      </c>
      <c r="AV60" s="116" t="s">
        <v>207</v>
      </c>
      <c r="AW60" s="493" t="s">
        <v>208</v>
      </c>
      <c r="AX60" s="116">
        <v>20</v>
      </c>
      <c r="AY60" s="57"/>
      <c r="AZ60" s="57"/>
      <c r="BA60" s="57"/>
      <c r="BB60" s="57"/>
      <c r="BC60" s="57"/>
      <c r="BD60" s="57"/>
      <c r="BE60" s="57"/>
      <c r="BF60" s="57"/>
      <c r="BG60" s="494"/>
      <c r="BH60" s="57" t="s">
        <v>873</v>
      </c>
      <c r="BI60" s="364" t="s">
        <v>942</v>
      </c>
    </row>
    <row r="61" spans="1:61" s="146" customFormat="1" ht="25.5" customHeight="1" x14ac:dyDescent="0.25">
      <c r="A61" s="56" t="s">
        <v>130</v>
      </c>
      <c r="B61" s="56" t="s">
        <v>425</v>
      </c>
      <c r="C61" s="56" t="s">
        <v>426</v>
      </c>
      <c r="D61" s="41" t="s">
        <v>427</v>
      </c>
      <c r="E61" s="41" t="s">
        <v>273</v>
      </c>
      <c r="F61" s="41" t="s">
        <v>149</v>
      </c>
      <c r="G61" s="41" t="s">
        <v>291</v>
      </c>
      <c r="H61" s="41" t="s">
        <v>162</v>
      </c>
      <c r="I61" s="41" t="s">
        <v>116</v>
      </c>
      <c r="J61" s="41"/>
      <c r="K61" s="41"/>
      <c r="L61" s="41"/>
      <c r="M61" s="41"/>
      <c r="N61" s="42">
        <v>739105.85</v>
      </c>
      <c r="O61" s="42">
        <v>55432.94</v>
      </c>
      <c r="P61" s="42">
        <v>55432.93</v>
      </c>
      <c r="Q61" s="495">
        <v>0</v>
      </c>
      <c r="R61" s="42">
        <v>0</v>
      </c>
      <c r="S61" s="42">
        <v>628239.98</v>
      </c>
      <c r="T61" s="43">
        <v>42947</v>
      </c>
      <c r="U61" s="44">
        <v>43008</v>
      </c>
      <c r="V61" s="44">
        <v>43100</v>
      </c>
      <c r="W61" s="45">
        <v>44255</v>
      </c>
      <c r="X61" s="91">
        <v>0</v>
      </c>
      <c r="Y61" s="91">
        <v>0</v>
      </c>
      <c r="Z61" s="91">
        <v>150000</v>
      </c>
      <c r="AA61" s="91">
        <v>250000</v>
      </c>
      <c r="AB61" s="91">
        <f>S61-Z61-AA61</f>
        <v>228239.97999999998</v>
      </c>
      <c r="AC61" s="91"/>
      <c r="AD61" s="149"/>
      <c r="AE61" s="57"/>
      <c r="AF61" s="150">
        <v>22</v>
      </c>
      <c r="AG61" s="116" t="s">
        <v>244</v>
      </c>
      <c r="AH61" s="116"/>
      <c r="AI61" s="134"/>
      <c r="AJ61" s="57"/>
      <c r="AK61" s="150"/>
      <c r="AL61" s="116"/>
      <c r="AM61" s="116"/>
      <c r="AN61" s="116"/>
      <c r="AO61" s="116"/>
      <c r="AP61" s="116" t="s">
        <v>217</v>
      </c>
      <c r="AQ61" s="116" t="s">
        <v>751</v>
      </c>
      <c r="AR61" s="116">
        <v>594</v>
      </c>
      <c r="AS61" s="116" t="s">
        <v>219</v>
      </c>
      <c r="AT61" s="116" t="s">
        <v>752</v>
      </c>
      <c r="AU61" s="116">
        <v>1</v>
      </c>
      <c r="AV61" s="57"/>
      <c r="AW61" s="57"/>
      <c r="AX61" s="57"/>
      <c r="AY61" s="116"/>
      <c r="AZ61" s="116"/>
      <c r="BA61" s="116"/>
      <c r="BB61" s="116"/>
      <c r="BC61" s="116"/>
      <c r="BD61" s="116"/>
      <c r="BE61" s="116"/>
      <c r="BF61" s="116"/>
      <c r="BG61" s="134"/>
      <c r="BH61" s="57" t="s">
        <v>871</v>
      </c>
      <c r="BI61" s="364" t="s">
        <v>942</v>
      </c>
    </row>
    <row r="62" spans="1:61" ht="25.5" customHeight="1" x14ac:dyDescent="0.25">
      <c r="A62" s="491" t="s">
        <v>93</v>
      </c>
      <c r="B62" s="492" t="s">
        <v>84</v>
      </c>
      <c r="C62" s="492"/>
      <c r="D62" s="438" t="s">
        <v>428</v>
      </c>
      <c r="E62" s="439"/>
      <c r="F62" s="439"/>
      <c r="G62" s="439"/>
      <c r="H62" s="439"/>
      <c r="I62" s="439"/>
      <c r="J62" s="439"/>
      <c r="K62" s="439"/>
      <c r="L62" s="439"/>
      <c r="M62" s="439"/>
      <c r="N62" s="439"/>
      <c r="O62" s="439"/>
      <c r="P62" s="439"/>
      <c r="Q62" s="439"/>
      <c r="R62" s="439"/>
      <c r="S62" s="440"/>
      <c r="T62" s="418"/>
      <c r="U62" s="419"/>
      <c r="V62" s="419"/>
      <c r="W62" s="420" t="s">
        <v>276</v>
      </c>
      <c r="X62" s="413"/>
      <c r="Y62" s="413"/>
      <c r="Z62" s="413"/>
      <c r="AA62" s="413"/>
      <c r="AB62" s="413"/>
      <c r="AC62" s="413"/>
      <c r="AD62" s="470"/>
      <c r="AE62" s="131"/>
      <c r="AF62" s="133"/>
      <c r="AG62" s="117"/>
      <c r="AH62" s="117"/>
      <c r="AI62" s="132"/>
      <c r="AJ62" s="131"/>
      <c r="AK62" s="133"/>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32"/>
      <c r="BH62" s="57"/>
      <c r="BI62" s="364" t="s">
        <v>276</v>
      </c>
    </row>
    <row r="63" spans="1:61" s="146" customFormat="1" ht="25.5" customHeight="1" x14ac:dyDescent="0.25">
      <c r="A63" s="56" t="s">
        <v>136</v>
      </c>
      <c r="B63" s="56" t="s">
        <v>429</v>
      </c>
      <c r="C63" s="56" t="s">
        <v>430</v>
      </c>
      <c r="D63" s="41" t="s">
        <v>431</v>
      </c>
      <c r="E63" s="41" t="s">
        <v>281</v>
      </c>
      <c r="F63" s="41" t="s">
        <v>149</v>
      </c>
      <c r="G63" s="493" t="s">
        <v>322</v>
      </c>
      <c r="H63" s="41" t="s">
        <v>161</v>
      </c>
      <c r="I63" s="41" t="s">
        <v>116</v>
      </c>
      <c r="J63" s="41"/>
      <c r="K63" s="41"/>
      <c r="L63" s="41"/>
      <c r="M63" s="41"/>
      <c r="N63" s="42">
        <v>143989.53</v>
      </c>
      <c r="O63" s="42">
        <v>23654.2</v>
      </c>
      <c r="P63" s="42">
        <v>0</v>
      </c>
      <c r="Q63" s="42">
        <v>0</v>
      </c>
      <c r="R63" s="42">
        <v>0</v>
      </c>
      <c r="S63" s="42">
        <v>120335.33</v>
      </c>
      <c r="T63" s="43">
        <v>42887</v>
      </c>
      <c r="U63" s="44">
        <v>42979</v>
      </c>
      <c r="V63" s="44">
        <v>43100</v>
      </c>
      <c r="W63" s="45">
        <v>43585</v>
      </c>
      <c r="X63" s="91">
        <v>0</v>
      </c>
      <c r="Y63" s="91">
        <v>0</v>
      </c>
      <c r="Z63" s="91">
        <v>100000</v>
      </c>
      <c r="AA63" s="91">
        <f>S63-Z63</f>
        <v>20335.330000000002</v>
      </c>
      <c r="AB63" s="91">
        <v>0</v>
      </c>
      <c r="AC63" s="91"/>
      <c r="AD63" s="149"/>
      <c r="AE63" s="57"/>
      <c r="AF63" s="150">
        <v>24</v>
      </c>
      <c r="AG63" s="116" t="s">
        <v>245</v>
      </c>
      <c r="AH63" s="116"/>
      <c r="AI63" s="134"/>
      <c r="AJ63" s="57"/>
      <c r="AK63" s="150"/>
      <c r="AL63" s="116"/>
      <c r="AM63" s="116"/>
      <c r="AN63" s="116"/>
      <c r="AO63" s="116"/>
      <c r="AP63" s="116" t="s">
        <v>218</v>
      </c>
      <c r="AQ63" s="116" t="s">
        <v>753</v>
      </c>
      <c r="AR63" s="116">
        <v>1</v>
      </c>
      <c r="AS63" s="116" t="s">
        <v>217</v>
      </c>
      <c r="AT63" s="116" t="s">
        <v>751</v>
      </c>
      <c r="AU63" s="116">
        <v>342</v>
      </c>
      <c r="AV63" s="116"/>
      <c r="AW63" s="116"/>
      <c r="AX63" s="116"/>
      <c r="AY63" s="116"/>
      <c r="AZ63" s="116"/>
      <c r="BA63" s="116"/>
      <c r="BB63" s="116"/>
      <c r="BC63" s="116"/>
      <c r="BD63" s="116"/>
      <c r="BE63" s="116"/>
      <c r="BF63" s="116"/>
      <c r="BG63" s="134"/>
      <c r="BH63" s="57" t="s">
        <v>875</v>
      </c>
      <c r="BI63" s="364" t="s">
        <v>942</v>
      </c>
    </row>
    <row r="64" spans="1:61" s="146" customFormat="1" ht="25.5" customHeight="1" x14ac:dyDescent="0.25">
      <c r="A64" s="56" t="s">
        <v>138</v>
      </c>
      <c r="B64" s="56" t="s">
        <v>432</v>
      </c>
      <c r="C64" s="56" t="s">
        <v>433</v>
      </c>
      <c r="D64" s="41" t="s">
        <v>434</v>
      </c>
      <c r="E64" s="41" t="s">
        <v>298</v>
      </c>
      <c r="F64" s="41" t="s">
        <v>149</v>
      </c>
      <c r="G64" s="41" t="s">
        <v>327</v>
      </c>
      <c r="H64" s="41" t="s">
        <v>161</v>
      </c>
      <c r="I64" s="41" t="s">
        <v>116</v>
      </c>
      <c r="J64" s="41"/>
      <c r="K64" s="41"/>
      <c r="L64" s="41"/>
      <c r="M64" s="41"/>
      <c r="N64" s="42">
        <v>179893.5</v>
      </c>
      <c r="O64" s="42">
        <v>26984.04</v>
      </c>
      <c r="P64" s="42">
        <v>0</v>
      </c>
      <c r="Q64" s="42">
        <v>0</v>
      </c>
      <c r="R64" s="42">
        <v>0</v>
      </c>
      <c r="S64" s="42">
        <v>152909.46</v>
      </c>
      <c r="T64" s="43">
        <v>42887</v>
      </c>
      <c r="U64" s="44">
        <v>43009</v>
      </c>
      <c r="V64" s="44">
        <v>43100</v>
      </c>
      <c r="W64" s="45">
        <v>43585</v>
      </c>
      <c r="X64" s="91">
        <v>0</v>
      </c>
      <c r="Y64" s="91">
        <v>0</v>
      </c>
      <c r="Z64" s="91">
        <v>100000</v>
      </c>
      <c r="AA64" s="91">
        <v>53887</v>
      </c>
      <c r="AB64" s="91">
        <v>0</v>
      </c>
      <c r="AC64" s="91"/>
      <c r="AD64" s="149"/>
      <c r="AE64" s="57"/>
      <c r="AF64" s="150">
        <v>24</v>
      </c>
      <c r="AG64" s="116" t="s">
        <v>245</v>
      </c>
      <c r="AH64" s="116"/>
      <c r="AI64" s="134"/>
      <c r="AJ64" s="57"/>
      <c r="AK64" s="150"/>
      <c r="AL64" s="116"/>
      <c r="AM64" s="116"/>
      <c r="AN64" s="116"/>
      <c r="AO64" s="116"/>
      <c r="AP64" s="116" t="s">
        <v>218</v>
      </c>
      <c r="AQ64" s="116" t="s">
        <v>753</v>
      </c>
      <c r="AR64" s="116">
        <v>1</v>
      </c>
      <c r="AS64" s="116" t="s">
        <v>217</v>
      </c>
      <c r="AT64" s="116" t="s">
        <v>751</v>
      </c>
      <c r="AU64" s="116">
        <v>269</v>
      </c>
      <c r="AV64" s="116"/>
      <c r="AW64" s="116"/>
      <c r="AX64" s="116"/>
      <c r="AY64" s="116"/>
      <c r="AZ64" s="116"/>
      <c r="BA64" s="116"/>
      <c r="BB64" s="116"/>
      <c r="BC64" s="116"/>
      <c r="BD64" s="116"/>
      <c r="BE64" s="116"/>
      <c r="BF64" s="116"/>
      <c r="BG64" s="134"/>
      <c r="BH64" s="57" t="s">
        <v>876</v>
      </c>
      <c r="BI64" s="364" t="s">
        <v>942</v>
      </c>
    </row>
    <row r="65" spans="1:61" s="146" customFormat="1" ht="25.5" customHeight="1" x14ac:dyDescent="0.25">
      <c r="A65" s="56" t="s">
        <v>139</v>
      </c>
      <c r="B65" s="56" t="s">
        <v>435</v>
      </c>
      <c r="C65" s="56" t="s">
        <v>436</v>
      </c>
      <c r="D65" s="41" t="s">
        <v>437</v>
      </c>
      <c r="E65" s="41" t="s">
        <v>273</v>
      </c>
      <c r="F65" s="41" t="s">
        <v>149</v>
      </c>
      <c r="G65" s="41" t="s">
        <v>291</v>
      </c>
      <c r="H65" s="41" t="s">
        <v>161</v>
      </c>
      <c r="I65" s="41" t="s">
        <v>116</v>
      </c>
      <c r="J65" s="41"/>
      <c r="K65" s="41"/>
      <c r="L65" s="41"/>
      <c r="M65" s="41"/>
      <c r="N65" s="42">
        <v>324610.48</v>
      </c>
      <c r="O65" s="42">
        <v>107117.26</v>
      </c>
      <c r="P65" s="42">
        <v>0</v>
      </c>
      <c r="Q65" s="42">
        <v>0</v>
      </c>
      <c r="R65" s="42">
        <v>0</v>
      </c>
      <c r="S65" s="42">
        <v>217493.22</v>
      </c>
      <c r="T65" s="43">
        <v>42887</v>
      </c>
      <c r="U65" s="44">
        <v>43098</v>
      </c>
      <c r="V65" s="44">
        <v>43190</v>
      </c>
      <c r="W65" s="45">
        <v>43889</v>
      </c>
      <c r="X65" s="91">
        <v>0</v>
      </c>
      <c r="Y65" s="91">
        <v>0</v>
      </c>
      <c r="Z65" s="91">
        <v>88000</v>
      </c>
      <c r="AA65" s="91">
        <v>100000</v>
      </c>
      <c r="AB65" s="91">
        <v>24733</v>
      </c>
      <c r="AC65" s="91"/>
      <c r="AD65" s="149"/>
      <c r="AE65" s="57"/>
      <c r="AF65" s="150">
        <v>24</v>
      </c>
      <c r="AG65" s="116" t="s">
        <v>245</v>
      </c>
      <c r="AH65" s="116"/>
      <c r="AI65" s="134"/>
      <c r="AJ65" s="57"/>
      <c r="AK65" s="150"/>
      <c r="AL65" s="116"/>
      <c r="AM65" s="116"/>
      <c r="AN65" s="116"/>
      <c r="AO65" s="116"/>
      <c r="AP65" s="116" t="s">
        <v>218</v>
      </c>
      <c r="AQ65" s="116" t="s">
        <v>753</v>
      </c>
      <c r="AR65" s="116">
        <v>1</v>
      </c>
      <c r="AS65" s="116" t="s">
        <v>217</v>
      </c>
      <c r="AT65" s="116" t="s">
        <v>751</v>
      </c>
      <c r="AU65" s="116">
        <v>650</v>
      </c>
      <c r="AV65" s="116"/>
      <c r="AW65" s="116"/>
      <c r="AX65" s="116"/>
      <c r="AY65" s="116"/>
      <c r="AZ65" s="116"/>
      <c r="BA65" s="116"/>
      <c r="BB65" s="116"/>
      <c r="BC65" s="116"/>
      <c r="BD65" s="116"/>
      <c r="BE65" s="116"/>
      <c r="BF65" s="116"/>
      <c r="BG65" s="134"/>
      <c r="BH65" s="57" t="s">
        <v>877</v>
      </c>
      <c r="BI65" s="364" t="s">
        <v>942</v>
      </c>
    </row>
    <row r="66" spans="1:61" s="146" customFormat="1" ht="25.5" customHeight="1" x14ac:dyDescent="0.25">
      <c r="A66" s="56" t="s">
        <v>140</v>
      </c>
      <c r="B66" s="56" t="s">
        <v>438</v>
      </c>
      <c r="C66" s="56" t="s">
        <v>439</v>
      </c>
      <c r="D66" s="41" t="s">
        <v>440</v>
      </c>
      <c r="E66" s="41" t="s">
        <v>441</v>
      </c>
      <c r="F66" s="41" t="s">
        <v>149</v>
      </c>
      <c r="G66" s="41" t="s">
        <v>418</v>
      </c>
      <c r="H66" s="41" t="s">
        <v>161</v>
      </c>
      <c r="I66" s="41" t="s">
        <v>116</v>
      </c>
      <c r="J66" s="41"/>
      <c r="K66" s="41"/>
      <c r="L66" s="41"/>
      <c r="M66" s="41"/>
      <c r="N66" s="42">
        <v>92842.82</v>
      </c>
      <c r="O66" s="42">
        <v>28431.83</v>
      </c>
      <c r="P66" s="42">
        <v>0</v>
      </c>
      <c r="Q66" s="42">
        <v>0</v>
      </c>
      <c r="R66" s="42">
        <v>0</v>
      </c>
      <c r="S66" s="42">
        <v>64410.99</v>
      </c>
      <c r="T66" s="43">
        <v>42887</v>
      </c>
      <c r="U66" s="44">
        <v>42948</v>
      </c>
      <c r="V66" s="44">
        <v>43100</v>
      </c>
      <c r="W66" s="45">
        <v>43585</v>
      </c>
      <c r="X66" s="91">
        <v>0</v>
      </c>
      <c r="Y66" s="91">
        <v>0</v>
      </c>
      <c r="Z66" s="91">
        <v>42000</v>
      </c>
      <c r="AA66" s="91">
        <v>22411</v>
      </c>
      <c r="AB66" s="91">
        <v>0</v>
      </c>
      <c r="AC66" s="91"/>
      <c r="AD66" s="149"/>
      <c r="AE66" s="57"/>
      <c r="AF66" s="150">
        <v>24</v>
      </c>
      <c r="AG66" s="116" t="s">
        <v>245</v>
      </c>
      <c r="AH66" s="116"/>
      <c r="AI66" s="134"/>
      <c r="AJ66" s="57"/>
      <c r="AK66" s="150"/>
      <c r="AL66" s="116"/>
      <c r="AM66" s="116"/>
      <c r="AN66" s="116"/>
      <c r="AO66" s="116"/>
      <c r="AP66" s="116" t="s">
        <v>218</v>
      </c>
      <c r="AQ66" s="116" t="s">
        <v>753</v>
      </c>
      <c r="AR66" s="116">
        <v>1</v>
      </c>
      <c r="AS66" s="116" t="s">
        <v>217</v>
      </c>
      <c r="AT66" s="116" t="s">
        <v>751</v>
      </c>
      <c r="AU66" s="116">
        <v>60</v>
      </c>
      <c r="AV66" s="116"/>
      <c r="AW66" s="116"/>
      <c r="AX66" s="116"/>
      <c r="AY66" s="116"/>
      <c r="AZ66" s="116"/>
      <c r="BA66" s="116"/>
      <c r="BB66" s="116"/>
      <c r="BC66" s="116"/>
      <c r="BD66" s="116"/>
      <c r="BE66" s="116"/>
      <c r="BF66" s="116"/>
      <c r="BG66" s="134"/>
      <c r="BH66" s="57" t="s">
        <v>874</v>
      </c>
      <c r="BI66" s="364" t="s">
        <v>942</v>
      </c>
    </row>
    <row r="67" spans="1:61" ht="25.5" customHeight="1" x14ac:dyDescent="0.25">
      <c r="A67" s="415" t="s">
        <v>94</v>
      </c>
      <c r="B67" s="437" t="s">
        <v>84</v>
      </c>
      <c r="C67" s="437"/>
      <c r="D67" s="438" t="s">
        <v>442</v>
      </c>
      <c r="E67" s="439"/>
      <c r="F67" s="439"/>
      <c r="G67" s="439"/>
      <c r="H67" s="439"/>
      <c r="I67" s="439"/>
      <c r="J67" s="439"/>
      <c r="K67" s="439"/>
      <c r="L67" s="439"/>
      <c r="M67" s="439"/>
      <c r="N67" s="439"/>
      <c r="O67" s="439"/>
      <c r="P67" s="439"/>
      <c r="Q67" s="439"/>
      <c r="R67" s="439"/>
      <c r="S67" s="440"/>
      <c r="T67" s="418"/>
      <c r="U67" s="419"/>
      <c r="V67" s="419"/>
      <c r="W67" s="420" t="s">
        <v>276</v>
      </c>
      <c r="X67" s="413"/>
      <c r="Y67" s="413"/>
      <c r="Z67" s="413"/>
      <c r="AA67" s="413"/>
      <c r="AB67" s="413"/>
      <c r="AC67" s="413"/>
      <c r="AD67" s="470"/>
      <c r="AE67" s="131"/>
      <c r="AF67" s="133"/>
      <c r="AG67" s="117"/>
      <c r="AH67" s="117"/>
      <c r="AI67" s="132"/>
      <c r="AJ67" s="131"/>
      <c r="AK67" s="133"/>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32"/>
      <c r="BH67" s="57"/>
      <c r="BI67" s="364" t="s">
        <v>276</v>
      </c>
    </row>
    <row r="68" spans="1:61" ht="25.5" customHeight="1" x14ac:dyDescent="0.25">
      <c r="A68" s="56" t="s">
        <v>142</v>
      </c>
      <c r="B68" s="56" t="s">
        <v>443</v>
      </c>
      <c r="C68" s="56" t="s">
        <v>444</v>
      </c>
      <c r="D68" s="488" t="s">
        <v>445</v>
      </c>
      <c r="E68" s="41" t="s">
        <v>267</v>
      </c>
      <c r="F68" s="41" t="s">
        <v>149</v>
      </c>
      <c r="G68" s="41" t="s">
        <v>418</v>
      </c>
      <c r="H68" s="41" t="s">
        <v>150</v>
      </c>
      <c r="I68" s="41" t="s">
        <v>116</v>
      </c>
      <c r="J68" s="41"/>
      <c r="K68" s="41"/>
      <c r="L68" s="41"/>
      <c r="M68" s="41"/>
      <c r="N68" s="42">
        <v>725656.21</v>
      </c>
      <c r="O68" s="42">
        <v>328808.36</v>
      </c>
      <c r="P68" s="42">
        <v>32176.85</v>
      </c>
      <c r="Q68" s="42"/>
      <c r="R68" s="42"/>
      <c r="S68" s="42">
        <v>364671</v>
      </c>
      <c r="T68" s="43">
        <v>43009</v>
      </c>
      <c r="U68" s="44">
        <v>43070</v>
      </c>
      <c r="V68" s="44">
        <v>43190</v>
      </c>
      <c r="W68" s="45">
        <v>43799</v>
      </c>
      <c r="X68" s="91">
        <v>0</v>
      </c>
      <c r="Y68" s="91">
        <v>0</v>
      </c>
      <c r="Z68" s="91">
        <v>135427</v>
      </c>
      <c r="AA68" s="91">
        <f>S68-Z68</f>
        <v>229244</v>
      </c>
      <c r="AB68" s="91">
        <v>0</v>
      </c>
      <c r="AC68" s="91"/>
      <c r="AD68" s="149"/>
      <c r="AE68" s="131"/>
      <c r="AF68" s="133">
        <v>23</v>
      </c>
      <c r="AG68" s="116" t="s">
        <v>754</v>
      </c>
      <c r="AH68" s="117"/>
      <c r="AI68" s="132"/>
      <c r="AJ68" s="131"/>
      <c r="AK68" s="133"/>
      <c r="AL68" s="117"/>
      <c r="AM68" s="117"/>
      <c r="AN68" s="117"/>
      <c r="AO68" s="117"/>
      <c r="AP68" s="117" t="s">
        <v>217</v>
      </c>
      <c r="AQ68" s="496" t="s">
        <v>751</v>
      </c>
      <c r="AR68" s="117">
        <v>261</v>
      </c>
      <c r="AS68" s="117" t="s">
        <v>207</v>
      </c>
      <c r="AT68" s="116" t="s">
        <v>208</v>
      </c>
      <c r="AU68" s="117">
        <v>100</v>
      </c>
      <c r="AV68" s="117" t="s">
        <v>209</v>
      </c>
      <c r="AW68" s="116" t="s">
        <v>210</v>
      </c>
      <c r="AX68" s="117">
        <v>1</v>
      </c>
      <c r="AY68" s="131"/>
      <c r="AZ68" s="131"/>
      <c r="BA68" s="131"/>
      <c r="BB68" s="131"/>
      <c r="BC68" s="131"/>
      <c r="BD68" s="131"/>
      <c r="BE68" s="131"/>
      <c r="BF68" s="131"/>
      <c r="BG68" s="369"/>
      <c r="BH68" s="57" t="s">
        <v>868</v>
      </c>
      <c r="BI68" s="364" t="s">
        <v>942</v>
      </c>
    </row>
    <row r="69" spans="1:61" ht="41.25" customHeight="1" x14ac:dyDescent="0.25">
      <c r="A69" s="56" t="s">
        <v>143</v>
      </c>
      <c r="B69" s="56" t="s">
        <v>446</v>
      </c>
      <c r="C69" s="56" t="s">
        <v>447</v>
      </c>
      <c r="D69" s="488" t="s">
        <v>448</v>
      </c>
      <c r="E69" s="41" t="s">
        <v>298</v>
      </c>
      <c r="F69" s="41" t="s">
        <v>149</v>
      </c>
      <c r="G69" s="41" t="s">
        <v>400</v>
      </c>
      <c r="H69" s="41" t="s">
        <v>150</v>
      </c>
      <c r="I69" s="41" t="s">
        <v>116</v>
      </c>
      <c r="J69" s="41"/>
      <c r="K69" s="41"/>
      <c r="L69" s="41"/>
      <c r="M69" s="41"/>
      <c r="N69" s="42">
        <f>SUM(O69:S69)</f>
        <v>226080</v>
      </c>
      <c r="O69" s="42">
        <v>16956</v>
      </c>
      <c r="P69" s="42">
        <v>16956</v>
      </c>
      <c r="Q69" s="42">
        <v>0</v>
      </c>
      <c r="R69" s="42">
        <v>0</v>
      </c>
      <c r="S69" s="42">
        <v>192168</v>
      </c>
      <c r="T69" s="43">
        <v>43009</v>
      </c>
      <c r="U69" s="44">
        <v>43070</v>
      </c>
      <c r="V69" s="44">
        <v>43159</v>
      </c>
      <c r="W69" s="45">
        <v>43861</v>
      </c>
      <c r="X69" s="91"/>
      <c r="Y69" s="91">
        <v>0</v>
      </c>
      <c r="Z69" s="91">
        <v>60000</v>
      </c>
      <c r="AA69" s="91">
        <v>117168</v>
      </c>
      <c r="AB69" s="91">
        <v>15000</v>
      </c>
      <c r="AC69" s="91"/>
      <c r="AD69" s="149"/>
      <c r="AE69" s="131"/>
      <c r="AF69" s="133">
        <v>23</v>
      </c>
      <c r="AG69" s="116" t="s">
        <v>754</v>
      </c>
      <c r="AH69" s="117"/>
      <c r="AI69" s="132"/>
      <c r="AJ69" s="131"/>
      <c r="AK69" s="133"/>
      <c r="AL69" s="117"/>
      <c r="AM69" s="117"/>
      <c r="AN69" s="117"/>
      <c r="AO69" s="117"/>
      <c r="AP69" s="117" t="s">
        <v>217</v>
      </c>
      <c r="AQ69" s="496" t="s">
        <v>751</v>
      </c>
      <c r="AR69" s="117">
        <v>34</v>
      </c>
      <c r="AS69" s="117" t="s">
        <v>209</v>
      </c>
      <c r="AT69" s="116" t="s">
        <v>210</v>
      </c>
      <c r="AU69" s="117">
        <v>1</v>
      </c>
      <c r="AV69" s="116" t="s">
        <v>211</v>
      </c>
      <c r="AW69" s="116" t="s">
        <v>212</v>
      </c>
      <c r="AX69" s="116">
        <v>2</v>
      </c>
      <c r="AY69" s="116"/>
      <c r="AZ69" s="116"/>
      <c r="BA69" s="116"/>
      <c r="BB69" s="116"/>
      <c r="BC69" s="116"/>
      <c r="BD69" s="116"/>
      <c r="BE69" s="116"/>
      <c r="BF69" s="116"/>
      <c r="BG69" s="134"/>
      <c r="BH69" s="57" t="s">
        <v>869</v>
      </c>
      <c r="BI69" s="364" t="s">
        <v>942</v>
      </c>
    </row>
    <row r="70" spans="1:61" ht="44.25" customHeight="1" x14ac:dyDescent="0.25">
      <c r="A70" s="56" t="s">
        <v>449</v>
      </c>
      <c r="B70" s="56" t="s">
        <v>450</v>
      </c>
      <c r="C70" s="56" t="s">
        <v>451</v>
      </c>
      <c r="D70" s="488" t="s">
        <v>452</v>
      </c>
      <c r="E70" s="41" t="s">
        <v>273</v>
      </c>
      <c r="F70" s="41" t="s">
        <v>149</v>
      </c>
      <c r="G70" s="41" t="s">
        <v>291</v>
      </c>
      <c r="H70" s="41" t="s">
        <v>150</v>
      </c>
      <c r="I70" s="41" t="s">
        <v>116</v>
      </c>
      <c r="J70" s="41"/>
      <c r="K70" s="41"/>
      <c r="L70" s="41"/>
      <c r="M70" s="41"/>
      <c r="N70" s="42">
        <f>O70+P70+S70</f>
        <v>312531.76470588235</v>
      </c>
      <c r="O70" s="42">
        <f>S70*15/85/2</f>
        <v>23439.882352941175</v>
      </c>
      <c r="P70" s="42">
        <f>O70</f>
        <v>23439.882352941175</v>
      </c>
      <c r="Q70" s="42">
        <v>0</v>
      </c>
      <c r="R70" s="42">
        <v>0</v>
      </c>
      <c r="S70" s="42">
        <v>265652</v>
      </c>
      <c r="T70" s="43">
        <v>43009</v>
      </c>
      <c r="U70" s="44">
        <v>43070</v>
      </c>
      <c r="V70" s="44">
        <v>43159</v>
      </c>
      <c r="W70" s="45">
        <v>43921</v>
      </c>
      <c r="X70" s="91">
        <v>0</v>
      </c>
      <c r="Y70" s="91">
        <v>0</v>
      </c>
      <c r="Z70" s="91">
        <v>125000</v>
      </c>
      <c r="AA70" s="91">
        <v>125000</v>
      </c>
      <c r="AB70" s="91">
        <f>S70-Z70-AA70</f>
        <v>15652</v>
      </c>
      <c r="AC70" s="91"/>
      <c r="AD70" s="149"/>
      <c r="AE70" s="131"/>
      <c r="AF70" s="133">
        <v>23</v>
      </c>
      <c r="AG70" s="116" t="s">
        <v>754</v>
      </c>
      <c r="AH70" s="117"/>
      <c r="AI70" s="132"/>
      <c r="AJ70" s="131"/>
      <c r="AK70" s="133"/>
      <c r="AL70" s="117"/>
      <c r="AM70" s="117"/>
      <c r="AN70" s="117"/>
      <c r="AO70" s="117"/>
      <c r="AP70" s="117" t="s">
        <v>217</v>
      </c>
      <c r="AQ70" s="496" t="s">
        <v>751</v>
      </c>
      <c r="AR70" s="117">
        <v>245</v>
      </c>
      <c r="AS70" s="117" t="s">
        <v>209</v>
      </c>
      <c r="AT70" s="116" t="s">
        <v>210</v>
      </c>
      <c r="AU70" s="117">
        <v>1</v>
      </c>
      <c r="AV70" s="116" t="s">
        <v>211</v>
      </c>
      <c r="AW70" s="116" t="s">
        <v>212</v>
      </c>
      <c r="AX70" s="116">
        <v>6</v>
      </c>
      <c r="AY70" s="116"/>
      <c r="AZ70" s="116"/>
      <c r="BA70" s="116"/>
      <c r="BB70" s="116"/>
      <c r="BC70" s="116"/>
      <c r="BD70" s="116"/>
      <c r="BE70" s="116"/>
      <c r="BF70" s="116"/>
      <c r="BG70" s="134"/>
      <c r="BH70" s="57" t="s">
        <v>867</v>
      </c>
      <c r="BI70" s="364" t="s">
        <v>942</v>
      </c>
    </row>
    <row r="71" spans="1:61" ht="24.75" customHeight="1" thickBot="1" x14ac:dyDescent="0.3">
      <c r="A71" s="433" t="s">
        <v>453</v>
      </c>
      <c r="B71" s="434" t="s">
        <v>84</v>
      </c>
      <c r="C71" s="434"/>
      <c r="D71" s="434" t="s">
        <v>454</v>
      </c>
      <c r="E71" s="431"/>
      <c r="F71" s="431"/>
      <c r="G71" s="431"/>
      <c r="H71" s="431"/>
      <c r="I71" s="431"/>
      <c r="J71" s="431"/>
      <c r="K71" s="431"/>
      <c r="L71" s="431"/>
      <c r="M71" s="431"/>
      <c r="N71" s="431"/>
      <c r="O71" s="431"/>
      <c r="P71" s="431"/>
      <c r="Q71" s="431"/>
      <c r="R71" s="431"/>
      <c r="S71" s="431"/>
      <c r="T71" s="463"/>
      <c r="U71" s="468"/>
      <c r="V71" s="468"/>
      <c r="W71" s="469" t="s">
        <v>276</v>
      </c>
      <c r="X71" s="431"/>
      <c r="Y71" s="431"/>
      <c r="Z71" s="431"/>
      <c r="AA71" s="431"/>
      <c r="AB71" s="431"/>
      <c r="AC71" s="431"/>
      <c r="AD71" s="431"/>
      <c r="AE71" s="131"/>
      <c r="AF71" s="431"/>
      <c r="AG71" s="431"/>
      <c r="AH71" s="431"/>
      <c r="AI71" s="431"/>
      <c r="AJ71" s="131"/>
      <c r="AK71" s="431"/>
      <c r="AL71" s="431"/>
      <c r="AM71" s="431"/>
      <c r="AN71" s="431"/>
      <c r="AO71" s="431"/>
      <c r="AP71" s="432"/>
      <c r="AQ71" s="432"/>
      <c r="AR71" s="432"/>
      <c r="AS71" s="432"/>
      <c r="AT71" s="431"/>
      <c r="AU71" s="432"/>
      <c r="AV71" s="432"/>
      <c r="AW71" s="431"/>
      <c r="AX71" s="432"/>
      <c r="AY71" s="432"/>
      <c r="AZ71" s="431"/>
      <c r="BA71" s="432"/>
      <c r="BB71" s="432"/>
      <c r="BC71" s="432"/>
      <c r="BD71" s="432"/>
      <c r="BE71" s="432"/>
      <c r="BF71" s="432"/>
      <c r="BG71" s="432"/>
      <c r="BH71" s="57"/>
      <c r="BI71" s="364" t="s">
        <v>276</v>
      </c>
    </row>
    <row r="72" spans="1:61" ht="25.5" customHeight="1" x14ac:dyDescent="0.25">
      <c r="A72" s="415" t="s">
        <v>95</v>
      </c>
      <c r="B72" s="437" t="s">
        <v>84</v>
      </c>
      <c r="C72" s="437"/>
      <c r="D72" s="438" t="s">
        <v>455</v>
      </c>
      <c r="E72" s="439"/>
      <c r="F72" s="439"/>
      <c r="G72" s="439"/>
      <c r="H72" s="439"/>
      <c r="I72" s="439"/>
      <c r="J72" s="439"/>
      <c r="K72" s="439"/>
      <c r="L72" s="439"/>
      <c r="M72" s="439"/>
      <c r="N72" s="439"/>
      <c r="O72" s="439"/>
      <c r="P72" s="439"/>
      <c r="Q72" s="439"/>
      <c r="R72" s="439"/>
      <c r="S72" s="440"/>
      <c r="T72" s="418"/>
      <c r="U72" s="419"/>
      <c r="V72" s="419"/>
      <c r="W72" s="420" t="s">
        <v>276</v>
      </c>
      <c r="X72" s="413"/>
      <c r="Y72" s="413"/>
      <c r="Z72" s="413"/>
      <c r="AA72" s="413"/>
      <c r="AB72" s="413"/>
      <c r="AC72" s="413"/>
      <c r="AD72" s="470"/>
      <c r="AE72" s="131"/>
      <c r="AF72" s="133"/>
      <c r="AG72" s="117"/>
      <c r="AH72" s="117"/>
      <c r="AI72" s="132"/>
      <c r="AJ72" s="131"/>
      <c r="AK72" s="133"/>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32"/>
      <c r="BH72" s="57"/>
      <c r="BI72" s="364" t="s">
        <v>276</v>
      </c>
    </row>
    <row r="73" spans="1:61" ht="25.5" customHeight="1" x14ac:dyDescent="0.25">
      <c r="A73" s="39" t="s">
        <v>145</v>
      </c>
      <c r="B73" s="39" t="s">
        <v>456</v>
      </c>
      <c r="C73" s="39" t="s">
        <v>457</v>
      </c>
      <c r="D73" s="40" t="s">
        <v>458</v>
      </c>
      <c r="E73" s="41" t="s">
        <v>281</v>
      </c>
      <c r="F73" s="41" t="s">
        <v>163</v>
      </c>
      <c r="G73" s="41" t="s">
        <v>459</v>
      </c>
      <c r="H73" s="497" t="s">
        <v>164</v>
      </c>
      <c r="I73" s="41" t="s">
        <v>116</v>
      </c>
      <c r="J73" s="41"/>
      <c r="K73" s="41"/>
      <c r="L73" s="41"/>
      <c r="M73" s="41"/>
      <c r="N73" s="42">
        <f>O73+P73+S73</f>
        <v>46877.647058823532</v>
      </c>
      <c r="O73" s="42">
        <f>P73</f>
        <v>3515.8235294117649</v>
      </c>
      <c r="P73" s="42">
        <f>7.5*S73/85</f>
        <v>3515.8235294117649</v>
      </c>
      <c r="Q73" s="42"/>
      <c r="R73" s="42"/>
      <c r="S73" s="42">
        <v>39846</v>
      </c>
      <c r="T73" s="43">
        <v>43159</v>
      </c>
      <c r="U73" s="44">
        <v>43205</v>
      </c>
      <c r="V73" s="44">
        <v>43281</v>
      </c>
      <c r="W73" s="45">
        <v>44230</v>
      </c>
      <c r="X73" s="91"/>
      <c r="Y73" s="91"/>
      <c r="Z73" s="91">
        <v>8396.0025000000005</v>
      </c>
      <c r="AA73" s="91">
        <v>10200</v>
      </c>
      <c r="AB73" s="91">
        <v>12750</v>
      </c>
      <c r="AC73" s="91">
        <v>8500</v>
      </c>
      <c r="AD73" s="149"/>
      <c r="AE73" s="131"/>
      <c r="AF73" s="150">
        <v>47</v>
      </c>
      <c r="AG73" s="116" t="s">
        <v>257</v>
      </c>
      <c r="AH73" s="117"/>
      <c r="AI73" s="132"/>
      <c r="AJ73" s="131"/>
      <c r="AK73" s="133"/>
      <c r="AL73" s="117"/>
      <c r="AM73" s="117"/>
      <c r="AN73" s="117"/>
      <c r="AO73" s="117"/>
      <c r="AP73" s="117" t="s">
        <v>220</v>
      </c>
      <c r="AQ73" s="116" t="s">
        <v>755</v>
      </c>
      <c r="AR73" s="117">
        <v>431</v>
      </c>
      <c r="AS73" s="116"/>
      <c r="AT73" s="116"/>
      <c r="AU73" s="117"/>
      <c r="AV73" s="117"/>
      <c r="AW73" s="116"/>
      <c r="AX73" s="117"/>
      <c r="AY73" s="117"/>
      <c r="AZ73" s="117"/>
      <c r="BA73" s="117"/>
      <c r="BB73" s="117"/>
      <c r="BC73" s="117"/>
      <c r="BD73" s="117"/>
      <c r="BE73" s="117"/>
      <c r="BF73" s="117"/>
      <c r="BG73" s="132"/>
      <c r="BH73" s="57" t="s">
        <v>862</v>
      </c>
      <c r="BI73" s="364" t="s">
        <v>942</v>
      </c>
    </row>
    <row r="74" spans="1:61" ht="25.5" customHeight="1" x14ac:dyDescent="0.25">
      <c r="A74" s="39" t="s">
        <v>460</v>
      </c>
      <c r="B74" s="39" t="s">
        <v>461</v>
      </c>
      <c r="C74" s="39" t="s">
        <v>462</v>
      </c>
      <c r="D74" s="40" t="s">
        <v>463</v>
      </c>
      <c r="E74" s="41" t="s">
        <v>464</v>
      </c>
      <c r="F74" s="41" t="s">
        <v>163</v>
      </c>
      <c r="G74" s="41" t="s">
        <v>400</v>
      </c>
      <c r="H74" s="497" t="s">
        <v>164</v>
      </c>
      <c r="I74" s="41" t="s">
        <v>116</v>
      </c>
      <c r="J74" s="41"/>
      <c r="K74" s="41"/>
      <c r="L74" s="41"/>
      <c r="M74" s="41"/>
      <c r="N74" s="42">
        <f>O74+P74+S74</f>
        <v>137798.82352941178</v>
      </c>
      <c r="O74" s="42">
        <f>P74</f>
        <v>10334.911764705883</v>
      </c>
      <c r="P74" s="42">
        <f>7.5*S74/85</f>
        <v>10334.911764705883</v>
      </c>
      <c r="Q74" s="42"/>
      <c r="R74" s="42"/>
      <c r="S74" s="42">
        <v>117129</v>
      </c>
      <c r="T74" s="43">
        <v>43159</v>
      </c>
      <c r="U74" s="44">
        <v>43205</v>
      </c>
      <c r="V74" s="44">
        <v>43281</v>
      </c>
      <c r="W74" s="45">
        <v>44355</v>
      </c>
      <c r="X74" s="91"/>
      <c r="Y74" s="91"/>
      <c r="Z74" s="91">
        <v>39000</v>
      </c>
      <c r="AA74" s="91">
        <v>26000</v>
      </c>
      <c r="AB74" s="91">
        <v>26000</v>
      </c>
      <c r="AC74" s="91">
        <v>26129</v>
      </c>
      <c r="AD74" s="149"/>
      <c r="AE74" s="131"/>
      <c r="AF74" s="150">
        <v>47</v>
      </c>
      <c r="AG74" s="116" t="s">
        <v>257</v>
      </c>
      <c r="AH74" s="117"/>
      <c r="AI74" s="132"/>
      <c r="AJ74" s="131"/>
      <c r="AK74" s="133"/>
      <c r="AL74" s="117"/>
      <c r="AM74" s="117"/>
      <c r="AN74" s="117"/>
      <c r="AP74" s="117" t="s">
        <v>220</v>
      </c>
      <c r="AQ74" s="116" t="s">
        <v>755</v>
      </c>
      <c r="AR74" s="116">
        <v>1177</v>
      </c>
      <c r="AS74" s="116" t="s">
        <v>222</v>
      </c>
      <c r="AT74" s="116" t="s">
        <v>223</v>
      </c>
      <c r="AU74" s="116">
        <v>1</v>
      </c>
      <c r="AV74" s="117"/>
      <c r="AW74" s="116"/>
      <c r="AX74" s="117"/>
      <c r="AY74" s="117"/>
      <c r="AZ74" s="117"/>
      <c r="BA74" s="117"/>
      <c r="BB74" s="117"/>
      <c r="BC74" s="117"/>
      <c r="BD74" s="117"/>
      <c r="BE74" s="117"/>
      <c r="BF74" s="117"/>
      <c r="BG74" s="132"/>
      <c r="BH74" s="57" t="s">
        <v>860</v>
      </c>
      <c r="BI74" s="364" t="s">
        <v>942</v>
      </c>
    </row>
    <row r="75" spans="1:61" ht="25.5" customHeight="1" x14ac:dyDescent="0.25">
      <c r="A75" s="39" t="s">
        <v>465</v>
      </c>
      <c r="B75" s="39" t="s">
        <v>466</v>
      </c>
      <c r="C75" s="39" t="s">
        <v>467</v>
      </c>
      <c r="D75" s="40" t="s">
        <v>468</v>
      </c>
      <c r="E75" s="41" t="s">
        <v>469</v>
      </c>
      <c r="F75" s="41" t="s">
        <v>163</v>
      </c>
      <c r="G75" s="41" t="s">
        <v>470</v>
      </c>
      <c r="H75" s="497" t="s">
        <v>164</v>
      </c>
      <c r="I75" s="41" t="s">
        <v>116</v>
      </c>
      <c r="J75" s="41"/>
      <c r="K75" s="41"/>
      <c r="L75" s="41"/>
      <c r="M75" s="41"/>
      <c r="N75" s="42">
        <f>O75+P75+S75</f>
        <v>190492.9411764706</v>
      </c>
      <c r="O75" s="42">
        <f>P75</f>
        <v>14286.970588235294</v>
      </c>
      <c r="P75" s="42">
        <f>7.5*S75/85</f>
        <v>14286.970588235294</v>
      </c>
      <c r="Q75" s="42"/>
      <c r="R75" s="42"/>
      <c r="S75" s="42">
        <v>161919</v>
      </c>
      <c r="T75" s="43">
        <v>43159</v>
      </c>
      <c r="U75" s="44">
        <v>43205</v>
      </c>
      <c r="V75" s="44">
        <v>43281</v>
      </c>
      <c r="W75" s="45">
        <v>44382</v>
      </c>
      <c r="X75" s="91"/>
      <c r="Y75" s="91"/>
      <c r="Z75" s="91">
        <v>25000</v>
      </c>
      <c r="AA75" s="91">
        <v>60000</v>
      </c>
      <c r="AB75" s="91">
        <v>60000</v>
      </c>
      <c r="AC75" s="91">
        <v>16919</v>
      </c>
      <c r="AD75" s="149"/>
      <c r="AE75" s="131"/>
      <c r="AF75" s="150">
        <v>47</v>
      </c>
      <c r="AG75" s="116" t="s">
        <v>257</v>
      </c>
      <c r="AH75" s="117"/>
      <c r="AI75" s="132"/>
      <c r="AJ75" s="131"/>
      <c r="AK75" s="133"/>
      <c r="AL75" s="117"/>
      <c r="AM75" s="117"/>
      <c r="AN75" s="117"/>
      <c r="AO75" s="117"/>
      <c r="AP75" s="117" t="s">
        <v>220</v>
      </c>
      <c r="AQ75" s="116" t="s">
        <v>221</v>
      </c>
      <c r="AR75" s="117">
        <v>1615</v>
      </c>
      <c r="AS75" s="117"/>
      <c r="AT75" s="116"/>
      <c r="AU75" s="117"/>
      <c r="AV75" s="117"/>
      <c r="AW75" s="116"/>
      <c r="AX75" s="117"/>
      <c r="AY75" s="117"/>
      <c r="AZ75" s="117"/>
      <c r="BA75" s="117"/>
      <c r="BB75" s="117"/>
      <c r="BC75" s="117"/>
      <c r="BD75" s="117"/>
      <c r="BE75" s="117"/>
      <c r="BF75" s="117"/>
      <c r="BG75" s="132"/>
      <c r="BH75" s="57" t="s">
        <v>859</v>
      </c>
      <c r="BI75" s="364" t="s">
        <v>942</v>
      </c>
    </row>
    <row r="76" spans="1:61" ht="25.5" customHeight="1" x14ac:dyDescent="0.25">
      <c r="A76" s="39" t="s">
        <v>471</v>
      </c>
      <c r="B76" s="39" t="s">
        <v>472</v>
      </c>
      <c r="C76" s="39" t="s">
        <v>473</v>
      </c>
      <c r="D76" s="40" t="s">
        <v>474</v>
      </c>
      <c r="E76" s="41" t="s">
        <v>475</v>
      </c>
      <c r="F76" s="41" t="s">
        <v>163</v>
      </c>
      <c r="G76" s="41" t="s">
        <v>476</v>
      </c>
      <c r="H76" s="497" t="s">
        <v>164</v>
      </c>
      <c r="I76" s="41" t="s">
        <v>116</v>
      </c>
      <c r="J76" s="41"/>
      <c r="K76" s="41"/>
      <c r="L76" s="41"/>
      <c r="M76" s="41"/>
      <c r="N76" s="42">
        <f>O76+P76+S76</f>
        <v>121941.17647058824</v>
      </c>
      <c r="O76" s="42">
        <f>P76</f>
        <v>9145.5882352941171</v>
      </c>
      <c r="P76" s="42">
        <f>7.5*S76/85</f>
        <v>9145.5882352941171</v>
      </c>
      <c r="Q76" s="42"/>
      <c r="R76" s="42"/>
      <c r="S76" s="42">
        <v>103650</v>
      </c>
      <c r="T76" s="43">
        <v>43159</v>
      </c>
      <c r="U76" s="44">
        <v>43205</v>
      </c>
      <c r="V76" s="44">
        <v>43281</v>
      </c>
      <c r="W76" s="45">
        <v>44624</v>
      </c>
      <c r="X76" s="91"/>
      <c r="Y76" s="91"/>
      <c r="Z76" s="91">
        <v>10000</v>
      </c>
      <c r="AA76" s="91">
        <v>40000</v>
      </c>
      <c r="AB76" s="91">
        <v>23650</v>
      </c>
      <c r="AC76" s="91">
        <v>20000</v>
      </c>
      <c r="AD76" s="149">
        <v>10000</v>
      </c>
      <c r="AE76" s="131"/>
      <c r="AF76" s="150">
        <v>47</v>
      </c>
      <c r="AG76" s="116" t="s">
        <v>257</v>
      </c>
      <c r="AI76" s="132"/>
      <c r="AJ76" s="131"/>
      <c r="AK76" s="133"/>
      <c r="AL76" s="117"/>
      <c r="AM76" s="117"/>
      <c r="AN76" s="117"/>
      <c r="AO76" s="117"/>
      <c r="AP76" s="116" t="s">
        <v>220</v>
      </c>
      <c r="AQ76" s="116" t="s">
        <v>756</v>
      </c>
      <c r="AR76" s="117">
        <v>1024</v>
      </c>
      <c r="AS76" s="131"/>
      <c r="AT76" s="116"/>
      <c r="AU76" s="117"/>
      <c r="AV76" s="117"/>
      <c r="AW76" s="116"/>
      <c r="AX76" s="117"/>
      <c r="AY76" s="117"/>
      <c r="AZ76" s="117"/>
      <c r="BA76" s="117"/>
      <c r="BB76" s="117"/>
      <c r="BC76" s="117"/>
      <c r="BD76" s="117"/>
      <c r="BE76" s="117"/>
      <c r="BF76" s="117"/>
      <c r="BG76" s="132"/>
      <c r="BH76" s="57" t="s">
        <v>861</v>
      </c>
      <c r="BI76" s="364" t="s">
        <v>942</v>
      </c>
    </row>
    <row r="77" spans="1:61" ht="25.5" customHeight="1" x14ac:dyDescent="0.25">
      <c r="A77" s="415" t="s">
        <v>96</v>
      </c>
      <c r="B77" s="437" t="s">
        <v>84</v>
      </c>
      <c r="C77" s="437"/>
      <c r="D77" s="438" t="s">
        <v>477</v>
      </c>
      <c r="E77" s="439"/>
      <c r="F77" s="439"/>
      <c r="G77" s="439"/>
      <c r="H77" s="439"/>
      <c r="I77" s="439"/>
      <c r="J77" s="439"/>
      <c r="K77" s="439"/>
      <c r="L77" s="439"/>
      <c r="M77" s="439"/>
      <c r="N77" s="439"/>
      <c r="O77" s="439"/>
      <c r="P77" s="439"/>
      <c r="Q77" s="439"/>
      <c r="R77" s="439"/>
      <c r="S77" s="440"/>
      <c r="T77" s="418"/>
      <c r="U77" s="419"/>
      <c r="V77" s="419"/>
      <c r="W77" s="420" t="s">
        <v>276</v>
      </c>
      <c r="X77" s="413"/>
      <c r="Y77" s="413"/>
      <c r="Z77" s="413"/>
      <c r="AA77" s="413"/>
      <c r="AB77" s="413"/>
      <c r="AC77" s="413"/>
      <c r="AD77" s="470"/>
      <c r="AE77" s="131"/>
      <c r="AF77" s="133"/>
      <c r="AG77" s="117"/>
      <c r="AH77" s="117"/>
      <c r="AI77" s="132"/>
      <c r="AJ77" s="131"/>
      <c r="AK77" s="133"/>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32"/>
      <c r="BH77" s="57"/>
      <c r="BI77" s="364" t="s">
        <v>276</v>
      </c>
    </row>
    <row r="78" spans="1:61" ht="25.5" customHeight="1" x14ac:dyDescent="0.25">
      <c r="A78" s="39" t="s">
        <v>478</v>
      </c>
      <c r="B78" s="39" t="s">
        <v>479</v>
      </c>
      <c r="C78" s="39" t="s">
        <v>480</v>
      </c>
      <c r="D78" s="40" t="s">
        <v>481</v>
      </c>
      <c r="E78" s="41" t="s">
        <v>482</v>
      </c>
      <c r="F78" s="41" t="s">
        <v>163</v>
      </c>
      <c r="G78" s="41" t="s">
        <v>400</v>
      </c>
      <c r="H78" s="497" t="s">
        <v>483</v>
      </c>
      <c r="I78" s="41" t="s">
        <v>116</v>
      </c>
      <c r="J78" s="41"/>
      <c r="K78" s="41"/>
      <c r="L78" s="41"/>
      <c r="M78" s="41"/>
      <c r="N78" s="42">
        <v>12312.235294117647</v>
      </c>
      <c r="O78" s="42">
        <v>923.4176470588236</v>
      </c>
      <c r="P78" s="42">
        <v>923.4176470588236</v>
      </c>
      <c r="Q78" s="42">
        <v>0</v>
      </c>
      <c r="R78" s="42">
        <v>0</v>
      </c>
      <c r="S78" s="42">
        <v>10465.4</v>
      </c>
      <c r="T78" s="43">
        <v>43190</v>
      </c>
      <c r="U78" s="44">
        <v>43221</v>
      </c>
      <c r="V78" s="44">
        <v>43312</v>
      </c>
      <c r="W78" s="45">
        <v>44408</v>
      </c>
      <c r="X78" s="91"/>
      <c r="Y78" s="91"/>
      <c r="Z78" s="91">
        <v>1500</v>
      </c>
      <c r="AA78" s="91">
        <v>2500</v>
      </c>
      <c r="AB78" s="91">
        <v>2500</v>
      </c>
      <c r="AC78" s="91">
        <v>1032.33</v>
      </c>
      <c r="AD78" s="149">
        <v>0</v>
      </c>
      <c r="AE78" s="131"/>
      <c r="AF78" s="150">
        <v>47</v>
      </c>
      <c r="AG78" s="116" t="s">
        <v>257</v>
      </c>
      <c r="AH78" s="131"/>
      <c r="AI78" s="117"/>
      <c r="AJ78" s="131"/>
      <c r="AK78" s="117"/>
      <c r="AL78" s="117"/>
      <c r="AM78" s="117"/>
      <c r="AN78" s="117"/>
      <c r="AO78" s="117"/>
      <c r="AP78" s="116" t="s">
        <v>237</v>
      </c>
      <c r="AQ78" s="116" t="s">
        <v>757</v>
      </c>
      <c r="AR78" s="117">
        <v>28</v>
      </c>
      <c r="AS78" s="131"/>
      <c r="AT78" s="116"/>
      <c r="AU78" s="117"/>
      <c r="AV78" s="117"/>
      <c r="AW78" s="116"/>
      <c r="AX78" s="117"/>
      <c r="AY78" s="117"/>
      <c r="AZ78" s="117"/>
      <c r="BA78" s="117"/>
      <c r="BB78" s="117"/>
      <c r="BC78" s="117"/>
      <c r="BD78" s="117"/>
      <c r="BE78" s="117"/>
      <c r="BF78" s="117"/>
      <c r="BG78" s="132"/>
      <c r="BH78" s="57" t="s">
        <v>865</v>
      </c>
      <c r="BI78" s="364" t="s">
        <v>942</v>
      </c>
    </row>
    <row r="79" spans="1:61" ht="25.5" customHeight="1" x14ac:dyDescent="0.25">
      <c r="A79" s="39" t="s">
        <v>484</v>
      </c>
      <c r="B79" s="39" t="s">
        <v>485</v>
      </c>
      <c r="C79" s="39" t="s">
        <v>486</v>
      </c>
      <c r="D79" s="40" t="s">
        <v>487</v>
      </c>
      <c r="E79" s="41" t="s">
        <v>281</v>
      </c>
      <c r="F79" s="41" t="s">
        <v>163</v>
      </c>
      <c r="G79" s="41" t="s">
        <v>488</v>
      </c>
      <c r="H79" s="497" t="s">
        <v>483</v>
      </c>
      <c r="I79" s="41" t="s">
        <v>116</v>
      </c>
      <c r="J79" s="41"/>
      <c r="K79" s="41"/>
      <c r="L79" s="41"/>
      <c r="M79" s="41"/>
      <c r="N79" s="42">
        <v>4317</v>
      </c>
      <c r="O79" s="42">
        <v>323.7</v>
      </c>
      <c r="P79" s="42">
        <v>323.7</v>
      </c>
      <c r="Q79" s="42">
        <v>0</v>
      </c>
      <c r="R79" s="42">
        <v>0</v>
      </c>
      <c r="S79" s="42">
        <v>3669.6</v>
      </c>
      <c r="T79" s="43">
        <v>43190</v>
      </c>
      <c r="U79" s="44">
        <v>43252</v>
      </c>
      <c r="V79" s="44">
        <v>43373</v>
      </c>
      <c r="W79" s="45">
        <v>44381</v>
      </c>
      <c r="X79" s="91"/>
      <c r="Y79" s="91"/>
      <c r="Z79" s="91">
        <v>641</v>
      </c>
      <c r="AA79" s="91">
        <v>1225</v>
      </c>
      <c r="AB79" s="91">
        <v>1700</v>
      </c>
      <c r="AC79" s="91">
        <v>751</v>
      </c>
      <c r="AD79" s="149">
        <v>0</v>
      </c>
      <c r="AE79" s="131"/>
      <c r="AF79" s="150">
        <v>47</v>
      </c>
      <c r="AG79" s="116" t="s">
        <v>257</v>
      </c>
      <c r="AH79" s="131"/>
      <c r="AI79" s="117"/>
      <c r="AJ79" s="131"/>
      <c r="AK79" s="117"/>
      <c r="AL79" s="117"/>
      <c r="AM79" s="117"/>
      <c r="AN79" s="117"/>
      <c r="AO79" s="117"/>
      <c r="AP79" s="116" t="s">
        <v>237</v>
      </c>
      <c r="AQ79" s="116" t="s">
        <v>757</v>
      </c>
      <c r="AR79" s="117">
        <v>9</v>
      </c>
      <c r="AS79" s="131"/>
      <c r="AT79" s="116"/>
      <c r="AU79" s="117"/>
      <c r="AV79" s="117"/>
      <c r="AW79" s="116"/>
      <c r="AX79" s="117"/>
      <c r="AY79" s="117"/>
      <c r="AZ79" s="117"/>
      <c r="BA79" s="117"/>
      <c r="BB79" s="117"/>
      <c r="BC79" s="117"/>
      <c r="BD79" s="117"/>
      <c r="BE79" s="117"/>
      <c r="BF79" s="117"/>
      <c r="BG79" s="132"/>
      <c r="BH79" s="57" t="s">
        <v>864</v>
      </c>
      <c r="BI79" s="364" t="s">
        <v>942</v>
      </c>
    </row>
    <row r="80" spans="1:61" ht="25.5" customHeight="1" x14ac:dyDescent="0.25">
      <c r="A80" s="39" t="s">
        <v>489</v>
      </c>
      <c r="B80" s="39" t="s">
        <v>490</v>
      </c>
      <c r="C80" s="39" t="s">
        <v>491</v>
      </c>
      <c r="D80" s="40" t="s">
        <v>492</v>
      </c>
      <c r="E80" s="41" t="s">
        <v>493</v>
      </c>
      <c r="F80" s="41" t="s">
        <v>163</v>
      </c>
      <c r="G80" s="41" t="s">
        <v>494</v>
      </c>
      <c r="H80" s="497" t="s">
        <v>483</v>
      </c>
      <c r="I80" s="41" t="s">
        <v>116</v>
      </c>
      <c r="J80" s="41"/>
      <c r="K80" s="41"/>
      <c r="L80" s="41"/>
      <c r="M80" s="41"/>
      <c r="N80" s="42">
        <v>10980</v>
      </c>
      <c r="O80" s="42">
        <v>823.5</v>
      </c>
      <c r="P80" s="42">
        <v>823.5</v>
      </c>
      <c r="Q80" s="42">
        <v>0</v>
      </c>
      <c r="R80" s="42">
        <v>0</v>
      </c>
      <c r="S80" s="42">
        <v>9333</v>
      </c>
      <c r="T80" s="43">
        <v>43190</v>
      </c>
      <c r="U80" s="44">
        <v>43252</v>
      </c>
      <c r="V80" s="44">
        <v>43373</v>
      </c>
      <c r="W80" s="45">
        <v>44381</v>
      </c>
      <c r="X80" s="91"/>
      <c r="Y80" s="91"/>
      <c r="Z80" s="91">
        <v>3000</v>
      </c>
      <c r="AA80" s="91">
        <v>6333</v>
      </c>
      <c r="AB80" s="91"/>
      <c r="AC80" s="91"/>
      <c r="AD80" s="149"/>
      <c r="AE80" s="131"/>
      <c r="AF80" s="150">
        <v>47</v>
      </c>
      <c r="AG80" s="116" t="s">
        <v>257</v>
      </c>
      <c r="AH80" s="131"/>
      <c r="AI80" s="117"/>
      <c r="AJ80" s="131"/>
      <c r="AK80" s="117"/>
      <c r="AL80" s="117"/>
      <c r="AM80" s="117"/>
      <c r="AN80" s="117"/>
      <c r="AO80" s="117"/>
      <c r="AP80" s="116" t="s">
        <v>237</v>
      </c>
      <c r="AQ80" s="116" t="s">
        <v>757</v>
      </c>
      <c r="AR80" s="117">
        <v>25</v>
      </c>
      <c r="AS80" s="131"/>
      <c r="AT80" s="116"/>
      <c r="AU80" s="117"/>
      <c r="AV80" s="117"/>
      <c r="AW80" s="116"/>
      <c r="AX80" s="117"/>
      <c r="AY80" s="117"/>
      <c r="AZ80" s="117"/>
      <c r="BA80" s="117"/>
      <c r="BB80" s="117"/>
      <c r="BC80" s="117"/>
      <c r="BD80" s="117"/>
      <c r="BE80" s="117"/>
      <c r="BF80" s="117"/>
      <c r="BG80" s="132"/>
      <c r="BH80" s="57" t="s">
        <v>863</v>
      </c>
      <c r="BI80" s="364" t="s">
        <v>942</v>
      </c>
    </row>
    <row r="81" spans="1:61" ht="25.5" customHeight="1" x14ac:dyDescent="0.25">
      <c r="A81" s="39" t="s">
        <v>495</v>
      </c>
      <c r="B81" s="39" t="s">
        <v>496</v>
      </c>
      <c r="C81" s="39" t="s">
        <v>497</v>
      </c>
      <c r="D81" s="40" t="s">
        <v>498</v>
      </c>
      <c r="E81" s="41" t="s">
        <v>499</v>
      </c>
      <c r="F81" s="41" t="s">
        <v>163</v>
      </c>
      <c r="G81" s="41" t="s">
        <v>362</v>
      </c>
      <c r="H81" s="497" t="s">
        <v>483</v>
      </c>
      <c r="I81" s="41" t="s">
        <v>116</v>
      </c>
      <c r="J81" s="41"/>
      <c r="K81" s="41"/>
      <c r="L81" s="41"/>
      <c r="M81" s="41"/>
      <c r="N81" s="42">
        <v>17152.939999999999</v>
      </c>
      <c r="O81" s="42">
        <v>1286.47</v>
      </c>
      <c r="P81" s="42">
        <v>1286.47</v>
      </c>
      <c r="Q81" s="42">
        <v>0</v>
      </c>
      <c r="R81" s="42">
        <v>0</v>
      </c>
      <c r="S81" s="42">
        <v>14580</v>
      </c>
      <c r="T81" s="43">
        <v>43190</v>
      </c>
      <c r="U81" s="44">
        <v>43344</v>
      </c>
      <c r="V81" s="44">
        <v>43465</v>
      </c>
      <c r="W81" s="45">
        <v>44615</v>
      </c>
      <c r="X81" s="91"/>
      <c r="Y81" s="91"/>
      <c r="Z81" s="91"/>
      <c r="AA81" s="91">
        <v>4860</v>
      </c>
      <c r="AB81" s="91">
        <v>4860</v>
      </c>
      <c r="AC81" s="91">
        <v>4860</v>
      </c>
      <c r="AD81" s="149"/>
      <c r="AE81" s="131"/>
      <c r="AF81" s="150">
        <v>47</v>
      </c>
      <c r="AG81" s="116" t="s">
        <v>257</v>
      </c>
      <c r="AH81" s="131"/>
      <c r="AI81" s="117"/>
      <c r="AJ81" s="131"/>
      <c r="AK81" s="117"/>
      <c r="AL81" s="117"/>
      <c r="AM81" s="117"/>
      <c r="AN81" s="117"/>
      <c r="AO81" s="117"/>
      <c r="AP81" s="116" t="s">
        <v>237</v>
      </c>
      <c r="AQ81" s="116" t="s">
        <v>757</v>
      </c>
      <c r="AR81" s="117">
        <v>38</v>
      </c>
      <c r="AS81" s="131"/>
      <c r="AT81" s="116"/>
      <c r="AU81" s="117"/>
      <c r="AV81" s="117"/>
      <c r="AW81" s="116"/>
      <c r="AX81" s="117"/>
      <c r="AY81" s="117"/>
      <c r="AZ81" s="117"/>
      <c r="BA81" s="117"/>
      <c r="BB81" s="117"/>
      <c r="BC81" s="117"/>
      <c r="BD81" s="117"/>
      <c r="BE81" s="117"/>
      <c r="BF81" s="117"/>
      <c r="BG81" s="132"/>
      <c r="BH81" s="57" t="s">
        <v>866</v>
      </c>
      <c r="BI81" s="364" t="s">
        <v>942</v>
      </c>
    </row>
    <row r="82" spans="1:61" ht="25.5" customHeight="1" x14ac:dyDescent="0.25">
      <c r="A82" s="415" t="s">
        <v>97</v>
      </c>
      <c r="B82" s="415"/>
      <c r="C82" s="415"/>
      <c r="D82" s="416" t="s">
        <v>500</v>
      </c>
      <c r="E82" s="417"/>
      <c r="F82" s="417"/>
      <c r="G82" s="417"/>
      <c r="H82" s="417"/>
      <c r="I82" s="417"/>
      <c r="J82" s="417"/>
      <c r="K82" s="417"/>
      <c r="L82" s="417"/>
      <c r="M82" s="417"/>
      <c r="N82" s="417"/>
      <c r="O82" s="417"/>
      <c r="P82" s="417"/>
      <c r="Q82" s="417"/>
      <c r="R82" s="417"/>
      <c r="S82" s="417"/>
      <c r="T82" s="418"/>
      <c r="U82" s="419"/>
      <c r="V82" s="419"/>
      <c r="W82" s="420" t="s">
        <v>276</v>
      </c>
      <c r="X82" s="413"/>
      <c r="Y82" s="413"/>
      <c r="Z82" s="413"/>
      <c r="AA82" s="413"/>
      <c r="AB82" s="413"/>
      <c r="AC82" s="413"/>
      <c r="AD82" s="470"/>
      <c r="AE82" s="131"/>
      <c r="AF82" s="133"/>
      <c r="AG82" s="117"/>
      <c r="AH82" s="117"/>
      <c r="AI82" s="117"/>
      <c r="AJ82" s="131"/>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32"/>
      <c r="BH82" s="57"/>
      <c r="BI82" s="364" t="s">
        <v>276</v>
      </c>
    </row>
    <row r="83" spans="1:61" ht="25.5" customHeight="1" x14ac:dyDescent="0.25">
      <c r="A83" s="39" t="s">
        <v>146</v>
      </c>
      <c r="B83" s="87" t="s">
        <v>501</v>
      </c>
      <c r="C83" s="88" t="s">
        <v>502</v>
      </c>
      <c r="D83" s="89" t="s">
        <v>503</v>
      </c>
      <c r="E83" s="90" t="s">
        <v>281</v>
      </c>
      <c r="F83" s="90" t="s">
        <v>163</v>
      </c>
      <c r="G83" s="90" t="s">
        <v>488</v>
      </c>
      <c r="H83" s="90" t="s">
        <v>166</v>
      </c>
      <c r="I83" s="90" t="s">
        <v>116</v>
      </c>
      <c r="J83" s="90"/>
      <c r="K83" s="90"/>
      <c r="L83" s="90"/>
      <c r="M83" s="90"/>
      <c r="N83" s="91">
        <v>33913.86</v>
      </c>
      <c r="O83" s="91">
        <v>2543.54</v>
      </c>
      <c r="P83" s="91">
        <v>2543.5500000000002</v>
      </c>
      <c r="Q83" s="91">
        <v>0</v>
      </c>
      <c r="R83" s="91">
        <v>0</v>
      </c>
      <c r="S83" s="91">
        <v>28826.77</v>
      </c>
      <c r="T83" s="43">
        <v>43312</v>
      </c>
      <c r="U83" s="44">
        <v>43374</v>
      </c>
      <c r="V83" s="44">
        <v>43465</v>
      </c>
      <c r="W83" s="45">
        <v>43889</v>
      </c>
      <c r="X83" s="91"/>
      <c r="Y83" s="91"/>
      <c r="Z83" s="91"/>
      <c r="AA83" s="91">
        <f>S83/17*12</f>
        <v>20348.30823529412</v>
      </c>
      <c r="AB83" s="91">
        <f>S83-AA83</f>
        <v>8478.4617647058803</v>
      </c>
      <c r="AC83" s="91"/>
      <c r="AD83" s="149"/>
      <c r="AE83" s="131"/>
      <c r="AF83" s="133">
        <v>27</v>
      </c>
      <c r="AG83" s="116" t="s">
        <v>758</v>
      </c>
      <c r="AH83" s="117"/>
      <c r="AI83" s="117"/>
      <c r="AJ83" s="131"/>
      <c r="AK83" s="117"/>
      <c r="AL83" s="117"/>
      <c r="AM83" s="117"/>
      <c r="AN83" s="117"/>
      <c r="AO83" s="117"/>
      <c r="AP83" s="117" t="s">
        <v>224</v>
      </c>
      <c r="AQ83" s="116" t="s">
        <v>759</v>
      </c>
      <c r="AR83" s="117">
        <v>2500</v>
      </c>
      <c r="AS83" s="117" t="s">
        <v>225</v>
      </c>
      <c r="AT83" s="116" t="s">
        <v>760</v>
      </c>
      <c r="AU83" s="117">
        <v>1</v>
      </c>
      <c r="AV83" s="117"/>
      <c r="AW83" s="117"/>
      <c r="AX83" s="117"/>
      <c r="AY83" s="117"/>
      <c r="AZ83" s="117"/>
      <c r="BA83" s="117"/>
      <c r="BB83" s="117"/>
      <c r="BC83" s="117"/>
      <c r="BD83" s="117"/>
      <c r="BE83" s="117"/>
      <c r="BF83" s="117"/>
      <c r="BG83" s="132"/>
      <c r="BH83" s="57" t="s">
        <v>853</v>
      </c>
      <c r="BI83" s="364" t="s">
        <v>942</v>
      </c>
    </row>
    <row r="84" spans="1:61" ht="25.5" customHeight="1" x14ac:dyDescent="0.25">
      <c r="A84" s="39" t="s">
        <v>147</v>
      </c>
      <c r="B84" s="87" t="s">
        <v>504</v>
      </c>
      <c r="C84" s="92" t="s">
        <v>505</v>
      </c>
      <c r="D84" s="93" t="s">
        <v>506</v>
      </c>
      <c r="E84" s="90" t="s">
        <v>507</v>
      </c>
      <c r="F84" s="90" t="s">
        <v>163</v>
      </c>
      <c r="G84" s="90" t="s">
        <v>488</v>
      </c>
      <c r="H84" s="90" t="s">
        <v>166</v>
      </c>
      <c r="I84" s="90" t="s">
        <v>116</v>
      </c>
      <c r="J84" s="90"/>
      <c r="K84" s="90"/>
      <c r="L84" s="90"/>
      <c r="M84" s="90"/>
      <c r="N84" s="91">
        <v>34031.5</v>
      </c>
      <c r="O84" s="91"/>
      <c r="P84" s="91">
        <v>2552.36</v>
      </c>
      <c r="Q84" s="91">
        <v>2552.36</v>
      </c>
      <c r="R84" s="91"/>
      <c r="S84" s="91">
        <v>28926.78</v>
      </c>
      <c r="T84" s="43">
        <v>43312</v>
      </c>
      <c r="U84" s="44">
        <v>43344</v>
      </c>
      <c r="V84" s="44">
        <v>43434</v>
      </c>
      <c r="W84" s="45">
        <v>43646</v>
      </c>
      <c r="X84" s="91"/>
      <c r="Y84" s="91"/>
      <c r="Z84" s="91">
        <f>S84/6</f>
        <v>4821.13</v>
      </c>
      <c r="AA84" s="91">
        <f>S84-Z84</f>
        <v>24105.649999999998</v>
      </c>
      <c r="AB84" s="91"/>
      <c r="AC84" s="91"/>
      <c r="AD84" s="149"/>
      <c r="AE84" s="131"/>
      <c r="AF84" s="133">
        <v>27</v>
      </c>
      <c r="AG84" s="116" t="s">
        <v>758</v>
      </c>
      <c r="AH84" s="117"/>
      <c r="AI84" s="117"/>
      <c r="AJ84" s="131"/>
      <c r="AK84" s="117"/>
      <c r="AL84" s="117"/>
      <c r="AM84" s="117"/>
      <c r="AN84" s="117"/>
      <c r="AO84" s="117"/>
      <c r="AP84" s="117" t="s">
        <v>224</v>
      </c>
      <c r="AQ84" s="116" t="s">
        <v>759</v>
      </c>
      <c r="AR84" s="117">
        <v>3700</v>
      </c>
      <c r="AS84" s="117" t="s">
        <v>225</v>
      </c>
      <c r="AT84" s="116" t="s">
        <v>760</v>
      </c>
      <c r="AU84" s="117">
        <v>1</v>
      </c>
      <c r="AV84" s="117"/>
      <c r="AW84" s="117"/>
      <c r="AX84" s="117"/>
      <c r="AY84" s="117"/>
      <c r="AZ84" s="117"/>
      <c r="BA84" s="117"/>
      <c r="BB84" s="117"/>
      <c r="BC84" s="117"/>
      <c r="BD84" s="117"/>
      <c r="BE84" s="117"/>
      <c r="BF84" s="117"/>
      <c r="BG84" s="132"/>
      <c r="BH84" s="57" t="s">
        <v>842</v>
      </c>
      <c r="BI84" s="364" t="s">
        <v>940</v>
      </c>
    </row>
    <row r="85" spans="1:61" ht="25.5" customHeight="1" x14ac:dyDescent="0.25">
      <c r="A85" s="39" t="s">
        <v>508</v>
      </c>
      <c r="B85" s="87" t="s">
        <v>509</v>
      </c>
      <c r="C85" s="92" t="s">
        <v>510</v>
      </c>
      <c r="D85" s="93" t="s">
        <v>511</v>
      </c>
      <c r="E85" s="90" t="s">
        <v>512</v>
      </c>
      <c r="F85" s="90" t="s">
        <v>163</v>
      </c>
      <c r="G85" s="90" t="s">
        <v>513</v>
      </c>
      <c r="H85" s="90" t="s">
        <v>166</v>
      </c>
      <c r="I85" s="90" t="s">
        <v>116</v>
      </c>
      <c r="J85" s="90"/>
      <c r="K85" s="90"/>
      <c r="L85" s="90"/>
      <c r="M85" s="90"/>
      <c r="N85" s="91">
        <v>187089.72</v>
      </c>
      <c r="O85" s="91">
        <v>14031.75</v>
      </c>
      <c r="P85" s="91">
        <v>14031.72</v>
      </c>
      <c r="Q85" s="91"/>
      <c r="R85" s="91"/>
      <c r="S85" s="91">
        <v>159026.25</v>
      </c>
      <c r="T85" s="43">
        <v>43312</v>
      </c>
      <c r="U85" s="44">
        <v>43371</v>
      </c>
      <c r="V85" s="44">
        <v>43434</v>
      </c>
      <c r="W85" s="45">
        <v>43889</v>
      </c>
      <c r="X85" s="91"/>
      <c r="Y85" s="91"/>
      <c r="Z85" s="91">
        <f>S85/24</f>
        <v>6626.09375</v>
      </c>
      <c r="AA85" s="91">
        <f>Z85*12</f>
        <v>79513.125</v>
      </c>
      <c r="AB85" s="91">
        <f>S85-Z85-AA85</f>
        <v>72887.03125</v>
      </c>
      <c r="AC85" s="91"/>
      <c r="AD85" s="149"/>
      <c r="AE85" s="131"/>
      <c r="AF85" s="133">
        <v>27</v>
      </c>
      <c r="AG85" s="116" t="s">
        <v>758</v>
      </c>
      <c r="AH85" s="117"/>
      <c r="AI85" s="117"/>
      <c r="AJ85" s="131"/>
      <c r="AK85" s="117"/>
      <c r="AL85" s="117"/>
      <c r="AM85" s="117"/>
      <c r="AN85" s="117"/>
      <c r="AO85" s="117"/>
      <c r="AP85" s="117" t="s">
        <v>224</v>
      </c>
      <c r="AQ85" s="116" t="s">
        <v>759</v>
      </c>
      <c r="AR85" s="117">
        <v>16488</v>
      </c>
      <c r="AS85" s="117" t="s">
        <v>225</v>
      </c>
      <c r="AT85" s="116" t="s">
        <v>760</v>
      </c>
      <c r="AU85" s="117">
        <v>5</v>
      </c>
      <c r="AV85" s="117"/>
      <c r="AW85" s="117"/>
      <c r="AX85" s="117"/>
      <c r="AY85" s="117"/>
      <c r="AZ85" s="117"/>
      <c r="BA85" s="117"/>
      <c r="BB85" s="117"/>
      <c r="BC85" s="117"/>
      <c r="BD85" s="117"/>
      <c r="BE85" s="117"/>
      <c r="BF85" s="117"/>
      <c r="BG85" s="132"/>
      <c r="BH85" s="57" t="s">
        <v>852</v>
      </c>
      <c r="BI85" s="364" t="s">
        <v>942</v>
      </c>
    </row>
    <row r="86" spans="1:61" ht="25.5" customHeight="1" x14ac:dyDescent="0.25">
      <c r="A86" s="39" t="s">
        <v>514</v>
      </c>
      <c r="B86" s="87" t="s">
        <v>515</v>
      </c>
      <c r="C86" s="92" t="s">
        <v>516</v>
      </c>
      <c r="D86" s="93" t="s">
        <v>517</v>
      </c>
      <c r="E86" s="90" t="s">
        <v>518</v>
      </c>
      <c r="F86" s="90" t="s">
        <v>163</v>
      </c>
      <c r="G86" s="90" t="s">
        <v>513</v>
      </c>
      <c r="H86" s="90" t="s">
        <v>166</v>
      </c>
      <c r="I86" s="90" t="s">
        <v>116</v>
      </c>
      <c r="J86" s="90"/>
      <c r="K86" s="90"/>
      <c r="L86" s="90"/>
      <c r="M86" s="90"/>
      <c r="N86" s="91">
        <v>25115.61</v>
      </c>
      <c r="O86" s="91"/>
      <c r="P86" s="91">
        <v>1754.75</v>
      </c>
      <c r="Q86" s="91">
        <v>3473.69</v>
      </c>
      <c r="R86" s="91"/>
      <c r="S86" s="91">
        <v>19887.169999999998</v>
      </c>
      <c r="T86" s="43">
        <v>43312</v>
      </c>
      <c r="U86" s="44">
        <v>43371</v>
      </c>
      <c r="V86" s="44">
        <v>43434</v>
      </c>
      <c r="W86" s="45">
        <v>43829</v>
      </c>
      <c r="X86" s="91"/>
      <c r="Y86" s="91"/>
      <c r="Z86" s="91">
        <f>S86/12</f>
        <v>1657.2641666666666</v>
      </c>
      <c r="AA86" s="91">
        <f>S86-Z86</f>
        <v>18229.905833333331</v>
      </c>
      <c r="AB86" s="91"/>
      <c r="AC86" s="91"/>
      <c r="AD86" s="149"/>
      <c r="AE86" s="131"/>
      <c r="AF86" s="133">
        <v>27</v>
      </c>
      <c r="AG86" s="116" t="s">
        <v>758</v>
      </c>
      <c r="AH86" s="117"/>
      <c r="AI86" s="117"/>
      <c r="AJ86" s="131"/>
      <c r="AK86" s="117"/>
      <c r="AL86" s="117"/>
      <c r="AM86" s="117"/>
      <c r="AN86" s="117"/>
      <c r="AO86" s="117"/>
      <c r="AP86" s="117" t="s">
        <v>224</v>
      </c>
      <c r="AQ86" s="116" t="s">
        <v>759</v>
      </c>
      <c r="AR86" s="117">
        <v>2513</v>
      </c>
      <c r="AS86" s="117" t="s">
        <v>225</v>
      </c>
      <c r="AT86" s="116" t="s">
        <v>760</v>
      </c>
      <c r="AU86" s="117">
        <v>1</v>
      </c>
      <c r="AV86" s="117"/>
      <c r="AW86" s="117"/>
      <c r="AX86" s="117"/>
      <c r="AY86" s="117"/>
      <c r="AZ86" s="117"/>
      <c r="BA86" s="117"/>
      <c r="BB86" s="117"/>
      <c r="BC86" s="117"/>
      <c r="BD86" s="117"/>
      <c r="BE86" s="117"/>
      <c r="BF86" s="117"/>
      <c r="BG86" s="132"/>
      <c r="BH86" s="57" t="s">
        <v>850</v>
      </c>
      <c r="BI86" s="364" t="s">
        <v>940</v>
      </c>
    </row>
    <row r="87" spans="1:61" ht="25.5" customHeight="1" x14ac:dyDescent="0.25">
      <c r="A87" s="39" t="s">
        <v>519</v>
      </c>
      <c r="B87" s="87" t="s">
        <v>520</v>
      </c>
      <c r="C87" s="92" t="s">
        <v>521</v>
      </c>
      <c r="D87" s="93" t="s">
        <v>522</v>
      </c>
      <c r="E87" s="90" t="s">
        <v>523</v>
      </c>
      <c r="F87" s="90" t="s">
        <v>163</v>
      </c>
      <c r="G87" s="90" t="s">
        <v>513</v>
      </c>
      <c r="H87" s="90" t="s">
        <v>166</v>
      </c>
      <c r="I87" s="90" t="s">
        <v>116</v>
      </c>
      <c r="J87" s="90"/>
      <c r="K87" s="90"/>
      <c r="L87" s="90"/>
      <c r="M87" s="90"/>
      <c r="N87" s="91">
        <v>23626.350000000002</v>
      </c>
      <c r="O87" s="91"/>
      <c r="P87" s="91">
        <v>1771.97</v>
      </c>
      <c r="Q87" s="91">
        <v>1771.98</v>
      </c>
      <c r="R87" s="91"/>
      <c r="S87" s="91">
        <v>20082.400000000001</v>
      </c>
      <c r="T87" s="43">
        <v>43312</v>
      </c>
      <c r="U87" s="44">
        <v>43371</v>
      </c>
      <c r="V87" s="44">
        <v>43434</v>
      </c>
      <c r="W87" s="45">
        <v>43830</v>
      </c>
      <c r="X87" s="91"/>
      <c r="Y87" s="91"/>
      <c r="Z87" s="91">
        <f>S87/12</f>
        <v>1673.5333333333335</v>
      </c>
      <c r="AA87" s="91">
        <f>S87-Z87</f>
        <v>18408.866666666669</v>
      </c>
      <c r="AB87" s="91"/>
      <c r="AC87" s="91"/>
      <c r="AD87" s="149"/>
      <c r="AE87" s="131"/>
      <c r="AF87" s="133">
        <v>27</v>
      </c>
      <c r="AG87" s="116" t="s">
        <v>758</v>
      </c>
      <c r="AH87" s="117"/>
      <c r="AI87" s="117"/>
      <c r="AJ87" s="131"/>
      <c r="AK87" s="117"/>
      <c r="AL87" s="117"/>
      <c r="AM87" s="117"/>
      <c r="AN87" s="117"/>
      <c r="AO87" s="117"/>
      <c r="AP87" s="117" t="s">
        <v>224</v>
      </c>
      <c r="AQ87" s="116" t="s">
        <v>759</v>
      </c>
      <c r="AR87" s="117">
        <v>2472</v>
      </c>
      <c r="AS87" s="117" t="s">
        <v>225</v>
      </c>
      <c r="AT87" s="116" t="s">
        <v>760</v>
      </c>
      <c r="AU87" s="117">
        <v>1</v>
      </c>
      <c r="AV87" s="117"/>
      <c r="AW87" s="117"/>
      <c r="AX87" s="117"/>
      <c r="AY87" s="117"/>
      <c r="AZ87" s="117"/>
      <c r="BA87" s="117"/>
      <c r="BB87" s="117"/>
      <c r="BC87" s="117"/>
      <c r="BD87" s="117"/>
      <c r="BE87" s="117"/>
      <c r="BF87" s="117"/>
      <c r="BG87" s="132"/>
      <c r="BH87" s="57" t="s">
        <v>851</v>
      </c>
      <c r="BI87" s="364" t="s">
        <v>940</v>
      </c>
    </row>
    <row r="88" spans="1:61" ht="25.5" customHeight="1" x14ac:dyDescent="0.25">
      <c r="A88" s="39" t="s">
        <v>524</v>
      </c>
      <c r="B88" s="87" t="s">
        <v>525</v>
      </c>
      <c r="C88" s="92" t="s">
        <v>526</v>
      </c>
      <c r="D88" s="93" t="s">
        <v>527</v>
      </c>
      <c r="E88" s="90" t="s">
        <v>528</v>
      </c>
      <c r="F88" s="90" t="s">
        <v>163</v>
      </c>
      <c r="G88" s="90" t="s">
        <v>513</v>
      </c>
      <c r="H88" s="90" t="s">
        <v>166</v>
      </c>
      <c r="I88" s="90" t="s">
        <v>116</v>
      </c>
      <c r="J88" s="90"/>
      <c r="K88" s="90"/>
      <c r="L88" s="90"/>
      <c r="M88" s="90"/>
      <c r="N88" s="91">
        <v>14262.54</v>
      </c>
      <c r="O88" s="91"/>
      <c r="P88" s="91">
        <v>1069.68</v>
      </c>
      <c r="Q88" s="91">
        <v>1069.7</v>
      </c>
      <c r="R88" s="91"/>
      <c r="S88" s="91">
        <v>12123.16</v>
      </c>
      <c r="T88" s="43">
        <v>43312</v>
      </c>
      <c r="U88" s="44">
        <v>43371</v>
      </c>
      <c r="V88" s="44">
        <v>43434</v>
      </c>
      <c r="W88" s="45">
        <v>43830</v>
      </c>
      <c r="X88" s="91"/>
      <c r="Y88" s="91"/>
      <c r="Z88" s="91">
        <f>S88/12</f>
        <v>1010.2633333333333</v>
      </c>
      <c r="AA88" s="91">
        <f>S88-Z88</f>
        <v>11112.896666666667</v>
      </c>
      <c r="AB88" s="91"/>
      <c r="AC88" s="91"/>
      <c r="AD88" s="149"/>
      <c r="AE88" s="131"/>
      <c r="AF88" s="133">
        <v>27</v>
      </c>
      <c r="AG88" s="116" t="s">
        <v>758</v>
      </c>
      <c r="AH88" s="117"/>
      <c r="AI88" s="117"/>
      <c r="AJ88" s="131"/>
      <c r="AK88" s="117"/>
      <c r="AL88" s="117"/>
      <c r="AM88" s="117"/>
      <c r="AN88" s="117"/>
      <c r="AO88" s="117"/>
      <c r="AP88" s="117" t="s">
        <v>224</v>
      </c>
      <c r="AQ88" s="116" t="s">
        <v>759</v>
      </c>
      <c r="AR88" s="117">
        <v>1409</v>
      </c>
      <c r="AS88" s="117" t="s">
        <v>225</v>
      </c>
      <c r="AT88" s="116" t="s">
        <v>760</v>
      </c>
      <c r="AU88" s="117">
        <v>1</v>
      </c>
      <c r="AV88" s="117"/>
      <c r="AW88" s="117"/>
      <c r="AX88" s="117"/>
      <c r="AY88" s="117"/>
      <c r="AZ88" s="117"/>
      <c r="BA88" s="117"/>
      <c r="BB88" s="117"/>
      <c r="BC88" s="117"/>
      <c r="BD88" s="117"/>
      <c r="BE88" s="117"/>
      <c r="BF88" s="117"/>
      <c r="BG88" s="132"/>
      <c r="BH88" s="57" t="s">
        <v>855</v>
      </c>
      <c r="BI88" s="364" t="s">
        <v>940</v>
      </c>
    </row>
    <row r="89" spans="1:61" ht="25.5" customHeight="1" x14ac:dyDescent="0.25">
      <c r="A89" s="39" t="s">
        <v>529</v>
      </c>
      <c r="B89" s="87" t="s">
        <v>530</v>
      </c>
      <c r="C89" s="92" t="s">
        <v>531</v>
      </c>
      <c r="D89" s="93" t="s">
        <v>532</v>
      </c>
      <c r="E89" s="90" t="s">
        <v>533</v>
      </c>
      <c r="F89" s="90" t="s">
        <v>163</v>
      </c>
      <c r="G89" s="90" t="s">
        <v>513</v>
      </c>
      <c r="H89" s="90" t="s">
        <v>166</v>
      </c>
      <c r="I89" s="90" t="s">
        <v>116</v>
      </c>
      <c r="J89" s="90"/>
      <c r="K89" s="90"/>
      <c r="L89" s="90"/>
      <c r="M89" s="90"/>
      <c r="N89" s="91">
        <v>21476.829999999998</v>
      </c>
      <c r="O89" s="91"/>
      <c r="P89" s="91">
        <v>1610.75</v>
      </c>
      <c r="Q89" s="91">
        <v>1610.77</v>
      </c>
      <c r="R89" s="91"/>
      <c r="S89" s="91">
        <v>18255.310000000001</v>
      </c>
      <c r="T89" s="43">
        <v>43312</v>
      </c>
      <c r="U89" s="44">
        <v>43371</v>
      </c>
      <c r="V89" s="44">
        <v>43434</v>
      </c>
      <c r="W89" s="45">
        <v>43830</v>
      </c>
      <c r="X89" s="91"/>
      <c r="Y89" s="91"/>
      <c r="Z89" s="91">
        <f>S89/12</f>
        <v>1521.2758333333334</v>
      </c>
      <c r="AA89" s="91">
        <f>S89-Z89</f>
        <v>16734.034166666668</v>
      </c>
      <c r="AB89" s="91"/>
      <c r="AC89" s="91"/>
      <c r="AD89" s="149"/>
      <c r="AE89" s="131"/>
      <c r="AF89" s="133">
        <v>27</v>
      </c>
      <c r="AG89" s="116" t="s">
        <v>758</v>
      </c>
      <c r="AH89" s="117"/>
      <c r="AI89" s="117"/>
      <c r="AJ89" s="131"/>
      <c r="AK89" s="117"/>
      <c r="AL89" s="117"/>
      <c r="AM89" s="117"/>
      <c r="AN89" s="117"/>
      <c r="AO89" s="117"/>
      <c r="AP89" s="117" t="s">
        <v>224</v>
      </c>
      <c r="AQ89" s="116" t="s">
        <v>759</v>
      </c>
      <c r="AR89" s="117">
        <v>2354</v>
      </c>
      <c r="AS89" s="117" t="s">
        <v>225</v>
      </c>
      <c r="AT89" s="116" t="s">
        <v>760</v>
      </c>
      <c r="AU89" s="117">
        <v>1</v>
      </c>
      <c r="AV89" s="117"/>
      <c r="AW89" s="117"/>
      <c r="AX89" s="117"/>
      <c r="AY89" s="117"/>
      <c r="AZ89" s="117"/>
      <c r="BA89" s="117"/>
      <c r="BB89" s="117"/>
      <c r="BC89" s="117"/>
      <c r="BD89" s="117"/>
      <c r="BE89" s="117"/>
      <c r="BF89" s="117"/>
      <c r="BG89" s="132"/>
      <c r="BH89" s="57" t="s">
        <v>854</v>
      </c>
      <c r="BI89" s="364" t="s">
        <v>940</v>
      </c>
    </row>
    <row r="90" spans="1:61" ht="25.5" customHeight="1" x14ac:dyDescent="0.25">
      <c r="A90" s="39" t="s">
        <v>534</v>
      </c>
      <c r="B90" s="87" t="s">
        <v>535</v>
      </c>
      <c r="C90" s="92" t="s">
        <v>536</v>
      </c>
      <c r="D90" s="93" t="s">
        <v>537</v>
      </c>
      <c r="E90" s="90" t="s">
        <v>538</v>
      </c>
      <c r="F90" s="90" t="s">
        <v>163</v>
      </c>
      <c r="G90" s="90" t="s">
        <v>317</v>
      </c>
      <c r="H90" s="90" t="s">
        <v>166</v>
      </c>
      <c r="I90" s="90" t="s">
        <v>116</v>
      </c>
      <c r="J90" s="90"/>
      <c r="K90" s="90"/>
      <c r="L90" s="90"/>
      <c r="M90" s="90"/>
      <c r="N90" s="91">
        <v>100219.43</v>
      </c>
      <c r="O90" s="91">
        <v>7516.46</v>
      </c>
      <c r="P90" s="91">
        <v>7516.45</v>
      </c>
      <c r="Q90" s="91"/>
      <c r="R90" s="91"/>
      <c r="S90" s="91">
        <v>85186.52</v>
      </c>
      <c r="T90" s="43">
        <v>43312</v>
      </c>
      <c r="U90" s="44">
        <v>43358</v>
      </c>
      <c r="V90" s="44">
        <v>43465</v>
      </c>
      <c r="W90" s="45">
        <v>43920</v>
      </c>
      <c r="X90" s="91"/>
      <c r="Y90" s="91"/>
      <c r="Z90" s="91"/>
      <c r="AA90" s="91">
        <f>S90/21*12</f>
        <v>48678.01142857143</v>
      </c>
      <c r="AB90" s="91">
        <f>S90-AA90</f>
        <v>36508.508571428574</v>
      </c>
      <c r="AC90" s="91"/>
      <c r="AD90" s="149"/>
      <c r="AE90" s="131"/>
      <c r="AF90" s="133">
        <v>27</v>
      </c>
      <c r="AG90" s="116" t="s">
        <v>758</v>
      </c>
      <c r="AH90" s="117"/>
      <c r="AI90" s="117"/>
      <c r="AJ90" s="131"/>
      <c r="AK90" s="117"/>
      <c r="AL90" s="117"/>
      <c r="AM90" s="117"/>
      <c r="AN90" s="117"/>
      <c r="AO90" s="117"/>
      <c r="AP90" s="117" t="s">
        <v>224</v>
      </c>
      <c r="AQ90" s="116" t="s">
        <v>759</v>
      </c>
      <c r="AR90" s="117">
        <v>6018</v>
      </c>
      <c r="AS90" s="117" t="s">
        <v>225</v>
      </c>
      <c r="AT90" s="116" t="s">
        <v>760</v>
      </c>
      <c r="AU90" s="117">
        <v>1</v>
      </c>
      <c r="AV90" s="117"/>
      <c r="AW90" s="117"/>
      <c r="AX90" s="117"/>
      <c r="AY90" s="117"/>
      <c r="AZ90" s="117"/>
      <c r="BA90" s="117"/>
      <c r="BB90" s="117"/>
      <c r="BC90" s="117"/>
      <c r="BD90" s="117"/>
      <c r="BE90" s="117"/>
      <c r="BF90" s="117"/>
      <c r="BG90" s="132"/>
      <c r="BH90" s="57" t="s">
        <v>845</v>
      </c>
      <c r="BI90" s="364" t="s">
        <v>940</v>
      </c>
    </row>
    <row r="91" spans="1:61" ht="25.5" customHeight="1" x14ac:dyDescent="0.25">
      <c r="A91" s="39" t="s">
        <v>539</v>
      </c>
      <c r="B91" s="87" t="s">
        <v>540</v>
      </c>
      <c r="C91" s="92" t="s">
        <v>541</v>
      </c>
      <c r="D91" s="93" t="s">
        <v>542</v>
      </c>
      <c r="E91" s="90" t="s">
        <v>543</v>
      </c>
      <c r="F91" s="90" t="s">
        <v>163</v>
      </c>
      <c r="G91" s="90" t="s">
        <v>317</v>
      </c>
      <c r="H91" s="90" t="s">
        <v>166</v>
      </c>
      <c r="I91" s="90" t="s">
        <v>116</v>
      </c>
      <c r="J91" s="90"/>
      <c r="K91" s="90"/>
      <c r="L91" s="90"/>
      <c r="M91" s="90"/>
      <c r="N91" s="91">
        <v>52703.69</v>
      </c>
      <c r="O91" s="91"/>
      <c r="P91" s="91">
        <v>3952.78</v>
      </c>
      <c r="Q91" s="91">
        <v>3952.77</v>
      </c>
      <c r="R91" s="91"/>
      <c r="S91" s="91">
        <v>44798.14</v>
      </c>
      <c r="T91" s="43">
        <v>43312</v>
      </c>
      <c r="U91" s="44">
        <v>43358</v>
      </c>
      <c r="V91" s="44">
        <v>43465</v>
      </c>
      <c r="W91" s="45">
        <v>43889</v>
      </c>
      <c r="X91" s="91"/>
      <c r="Y91" s="91"/>
      <c r="Z91" s="91">
        <f>S91/16.5*0.5</f>
        <v>1357.5193939393939</v>
      </c>
      <c r="AA91" s="91">
        <f>S91/16.5*12</f>
        <v>32580.465454545454</v>
      </c>
      <c r="AB91" s="91">
        <f>S91-AA91-Z91</f>
        <v>10860.155151515151</v>
      </c>
      <c r="AC91" s="91"/>
      <c r="AD91" s="149"/>
      <c r="AE91" s="131"/>
      <c r="AF91" s="133">
        <v>27</v>
      </c>
      <c r="AG91" s="116" t="s">
        <v>758</v>
      </c>
      <c r="AH91" s="117"/>
      <c r="AI91" s="117"/>
      <c r="AJ91" s="131"/>
      <c r="AK91" s="117"/>
      <c r="AL91" s="117"/>
      <c r="AM91" s="117"/>
      <c r="AN91" s="117"/>
      <c r="AO91" s="117"/>
      <c r="AP91" s="117" t="s">
        <v>224</v>
      </c>
      <c r="AQ91" s="116" t="s">
        <v>759</v>
      </c>
      <c r="AR91" s="117">
        <v>2231</v>
      </c>
      <c r="AS91" s="117" t="s">
        <v>225</v>
      </c>
      <c r="AT91" s="116" t="s">
        <v>760</v>
      </c>
      <c r="AU91" s="117">
        <v>3</v>
      </c>
      <c r="AV91" s="117"/>
      <c r="AW91" s="117"/>
      <c r="AX91" s="117"/>
      <c r="AY91" s="117"/>
      <c r="AZ91" s="117"/>
      <c r="BA91" s="117"/>
      <c r="BB91" s="117"/>
      <c r="BC91" s="117"/>
      <c r="BD91" s="117"/>
      <c r="BE91" s="117"/>
      <c r="BF91" s="117"/>
      <c r="BG91" s="132"/>
      <c r="BH91" s="57" t="s">
        <v>846</v>
      </c>
      <c r="BI91" s="364" t="s">
        <v>940</v>
      </c>
    </row>
    <row r="92" spans="1:61" ht="25.5" customHeight="1" x14ac:dyDescent="0.25">
      <c r="A92" s="39" t="s">
        <v>544</v>
      </c>
      <c r="B92" s="87" t="s">
        <v>545</v>
      </c>
      <c r="C92" s="92" t="s">
        <v>546</v>
      </c>
      <c r="D92" s="93" t="s">
        <v>547</v>
      </c>
      <c r="E92" s="90" t="s">
        <v>548</v>
      </c>
      <c r="F92" s="90" t="s">
        <v>163</v>
      </c>
      <c r="G92" s="90" t="s">
        <v>317</v>
      </c>
      <c r="H92" s="90" t="s">
        <v>166</v>
      </c>
      <c r="I92" s="90" t="s">
        <v>116</v>
      </c>
      <c r="J92" s="90"/>
      <c r="K92" s="90"/>
      <c r="L92" s="90"/>
      <c r="M92" s="90"/>
      <c r="N92" s="91">
        <v>13540.07</v>
      </c>
      <c r="O92" s="91">
        <v>1015.51</v>
      </c>
      <c r="P92" s="91">
        <v>1015.5</v>
      </c>
      <c r="Q92" s="91"/>
      <c r="R92" s="91"/>
      <c r="S92" s="91">
        <v>11509.06</v>
      </c>
      <c r="T92" s="43">
        <v>43312</v>
      </c>
      <c r="U92" s="44">
        <v>43358</v>
      </c>
      <c r="V92" s="44">
        <v>43465</v>
      </c>
      <c r="W92" s="45">
        <v>43889</v>
      </c>
      <c r="X92" s="91"/>
      <c r="Y92" s="91"/>
      <c r="Z92" s="91">
        <f>S92/17.5*0.5</f>
        <v>328.83028571428571</v>
      </c>
      <c r="AA92" s="91">
        <f>S92/17.5*12</f>
        <v>7891.9268571428565</v>
      </c>
      <c r="AB92" s="91">
        <f>S92-AA92-Z92</f>
        <v>3288.3028571428572</v>
      </c>
      <c r="AC92" s="91"/>
      <c r="AD92" s="149"/>
      <c r="AE92" s="131"/>
      <c r="AF92" s="133">
        <v>27</v>
      </c>
      <c r="AG92" s="116" t="s">
        <v>758</v>
      </c>
      <c r="AH92" s="117"/>
      <c r="AI92" s="117"/>
      <c r="AJ92" s="131"/>
      <c r="AK92" s="117"/>
      <c r="AL92" s="117"/>
      <c r="AM92" s="117"/>
      <c r="AN92" s="117"/>
      <c r="AO92" s="117"/>
      <c r="AP92" s="117" t="s">
        <v>224</v>
      </c>
      <c r="AQ92" s="116" t="s">
        <v>759</v>
      </c>
      <c r="AR92" s="117">
        <v>1137</v>
      </c>
      <c r="AS92" s="117" t="s">
        <v>225</v>
      </c>
      <c r="AT92" s="116" t="s">
        <v>760</v>
      </c>
      <c r="AU92" s="117">
        <v>1</v>
      </c>
      <c r="AV92" s="117"/>
      <c r="AW92" s="117"/>
      <c r="AX92" s="117"/>
      <c r="AY92" s="117"/>
      <c r="AZ92" s="117"/>
      <c r="BA92" s="117"/>
      <c r="BB92" s="117"/>
      <c r="BC92" s="117"/>
      <c r="BD92" s="117"/>
      <c r="BE92" s="117"/>
      <c r="BF92" s="117"/>
      <c r="BG92" s="132"/>
      <c r="BH92" s="57" t="s">
        <v>848</v>
      </c>
      <c r="BI92" s="364" t="s">
        <v>940</v>
      </c>
    </row>
    <row r="93" spans="1:61" ht="25.5" customHeight="1" x14ac:dyDescent="0.25">
      <c r="A93" s="39" t="s">
        <v>549</v>
      </c>
      <c r="B93" s="87" t="s">
        <v>550</v>
      </c>
      <c r="C93" s="92" t="s">
        <v>551</v>
      </c>
      <c r="D93" s="93" t="s">
        <v>552</v>
      </c>
      <c r="E93" s="90" t="s">
        <v>553</v>
      </c>
      <c r="F93" s="90" t="s">
        <v>163</v>
      </c>
      <c r="G93" s="90" t="s">
        <v>317</v>
      </c>
      <c r="H93" s="90" t="s">
        <v>166</v>
      </c>
      <c r="I93" s="90" t="s">
        <v>116</v>
      </c>
      <c r="J93" s="90"/>
      <c r="K93" s="90"/>
      <c r="L93" s="90"/>
      <c r="M93" s="90"/>
      <c r="N93" s="91">
        <v>14200</v>
      </c>
      <c r="O93" s="91">
        <v>1065</v>
      </c>
      <c r="P93" s="91">
        <v>1065</v>
      </c>
      <c r="Q93" s="91"/>
      <c r="R93" s="91"/>
      <c r="S93" s="91">
        <v>12070</v>
      </c>
      <c r="T93" s="43">
        <v>43312</v>
      </c>
      <c r="U93" s="44">
        <v>43373</v>
      </c>
      <c r="V93" s="44">
        <v>43465</v>
      </c>
      <c r="W93" s="45">
        <v>43889</v>
      </c>
      <c r="X93" s="91"/>
      <c r="Y93" s="91"/>
      <c r="Z93" s="91"/>
      <c r="AA93" s="91">
        <f>S93/16*12</f>
        <v>9052.5</v>
      </c>
      <c r="AB93" s="91">
        <f>S93-AA93</f>
        <v>3017.5</v>
      </c>
      <c r="AC93" s="91"/>
      <c r="AD93" s="149"/>
      <c r="AE93" s="131"/>
      <c r="AF93" s="133">
        <v>27</v>
      </c>
      <c r="AG93" s="116" t="s">
        <v>758</v>
      </c>
      <c r="AH93" s="117"/>
      <c r="AI93" s="117"/>
      <c r="AJ93" s="131"/>
      <c r="AK93" s="117"/>
      <c r="AL93" s="117"/>
      <c r="AM93" s="117"/>
      <c r="AN93" s="117"/>
      <c r="AO93" s="117"/>
      <c r="AP93" s="117" t="s">
        <v>224</v>
      </c>
      <c r="AQ93" s="116" t="s">
        <v>759</v>
      </c>
      <c r="AR93" s="117">
        <v>1141</v>
      </c>
      <c r="AS93" s="117" t="s">
        <v>225</v>
      </c>
      <c r="AT93" s="116" t="s">
        <v>760</v>
      </c>
      <c r="AU93" s="117">
        <v>1</v>
      </c>
      <c r="AV93" s="117"/>
      <c r="AW93" s="117"/>
      <c r="AX93" s="117"/>
      <c r="AY93" s="117"/>
      <c r="AZ93" s="117"/>
      <c r="BA93" s="117"/>
      <c r="BB93" s="117"/>
      <c r="BC93" s="117"/>
      <c r="BD93" s="117"/>
      <c r="BE93" s="117"/>
      <c r="BF93" s="117"/>
      <c r="BG93" s="132"/>
      <c r="BH93" s="57" t="s">
        <v>841</v>
      </c>
      <c r="BI93" s="364" t="s">
        <v>940</v>
      </c>
    </row>
    <row r="94" spans="1:61" ht="25.5" customHeight="1" x14ac:dyDescent="0.25">
      <c r="A94" s="39" t="s">
        <v>554</v>
      </c>
      <c r="B94" s="87" t="s">
        <v>555</v>
      </c>
      <c r="C94" s="92" t="s">
        <v>556</v>
      </c>
      <c r="D94" s="93" t="s">
        <v>557</v>
      </c>
      <c r="E94" s="90" t="s">
        <v>558</v>
      </c>
      <c r="F94" s="90" t="s">
        <v>163</v>
      </c>
      <c r="G94" s="90" t="s">
        <v>317</v>
      </c>
      <c r="H94" s="90" t="s">
        <v>166</v>
      </c>
      <c r="I94" s="90" t="s">
        <v>116</v>
      </c>
      <c r="J94" s="90"/>
      <c r="K94" s="90"/>
      <c r="L94" s="90"/>
      <c r="M94" s="90"/>
      <c r="N94" s="91">
        <v>24973.85</v>
      </c>
      <c r="O94" s="91">
        <v>1873.05</v>
      </c>
      <c r="P94" s="91">
        <v>1873.03</v>
      </c>
      <c r="Q94" s="91"/>
      <c r="R94" s="91"/>
      <c r="S94" s="91">
        <v>21227.77</v>
      </c>
      <c r="T94" s="43">
        <v>43312</v>
      </c>
      <c r="U94" s="44">
        <v>43358</v>
      </c>
      <c r="V94" s="44">
        <v>43465</v>
      </c>
      <c r="W94" s="45">
        <v>43889</v>
      </c>
      <c r="X94" s="91"/>
      <c r="Y94" s="91"/>
      <c r="Z94" s="91">
        <f>S94/17.5*0.5</f>
        <v>606.50771428571431</v>
      </c>
      <c r="AA94" s="91">
        <f>S94/17.5*12</f>
        <v>14556.185142857143</v>
      </c>
      <c r="AB94" s="91">
        <f>S94-AA94-Z94</f>
        <v>6065.0771428571434</v>
      </c>
      <c r="AC94" s="91"/>
      <c r="AD94" s="149"/>
      <c r="AE94" s="131"/>
      <c r="AF94" s="133">
        <v>27</v>
      </c>
      <c r="AG94" s="116" t="s">
        <v>758</v>
      </c>
      <c r="AH94" s="117"/>
      <c r="AI94" s="117"/>
      <c r="AJ94" s="131"/>
      <c r="AK94" s="117"/>
      <c r="AL94" s="117"/>
      <c r="AM94" s="117"/>
      <c r="AN94" s="117"/>
      <c r="AO94" s="117"/>
      <c r="AP94" s="117" t="s">
        <v>224</v>
      </c>
      <c r="AQ94" s="116" t="s">
        <v>759</v>
      </c>
      <c r="AR94" s="117">
        <v>1235</v>
      </c>
      <c r="AS94" s="117" t="s">
        <v>225</v>
      </c>
      <c r="AT94" s="116" t="s">
        <v>760</v>
      </c>
      <c r="AU94" s="117">
        <v>1</v>
      </c>
      <c r="AV94" s="117"/>
      <c r="AW94" s="117"/>
      <c r="AX94" s="117"/>
      <c r="AY94" s="117"/>
      <c r="AZ94" s="117"/>
      <c r="BA94" s="117"/>
      <c r="BB94" s="117"/>
      <c r="BC94" s="117"/>
      <c r="BD94" s="117"/>
      <c r="BE94" s="117"/>
      <c r="BF94" s="117"/>
      <c r="BG94" s="132"/>
      <c r="BH94" s="57" t="s">
        <v>849</v>
      </c>
      <c r="BI94" s="364" t="s">
        <v>940</v>
      </c>
    </row>
    <row r="95" spans="1:61" ht="25.5" customHeight="1" x14ac:dyDescent="0.25">
      <c r="A95" s="39" t="s">
        <v>559</v>
      </c>
      <c r="B95" s="87" t="s">
        <v>560</v>
      </c>
      <c r="C95" s="92" t="s">
        <v>561</v>
      </c>
      <c r="D95" s="93" t="s">
        <v>562</v>
      </c>
      <c r="E95" s="90" t="s">
        <v>563</v>
      </c>
      <c r="F95" s="90" t="s">
        <v>163</v>
      </c>
      <c r="G95" s="90" t="s">
        <v>317</v>
      </c>
      <c r="H95" s="90" t="s">
        <v>166</v>
      </c>
      <c r="I95" s="90" t="s">
        <v>116</v>
      </c>
      <c r="J95" s="90"/>
      <c r="K95" s="90"/>
      <c r="L95" s="90"/>
      <c r="M95" s="90"/>
      <c r="N95" s="91">
        <v>17182</v>
      </c>
      <c r="O95" s="91">
        <v>1165.27</v>
      </c>
      <c r="P95" s="91">
        <v>2457.58</v>
      </c>
      <c r="Q95" s="91"/>
      <c r="R95" s="91">
        <v>1645.05</v>
      </c>
      <c r="S95" s="91">
        <v>11914.1</v>
      </c>
      <c r="T95" s="43">
        <v>43312</v>
      </c>
      <c r="U95" s="44">
        <v>43464</v>
      </c>
      <c r="V95" s="44">
        <v>43554</v>
      </c>
      <c r="W95" s="45">
        <v>43830</v>
      </c>
      <c r="X95" s="91"/>
      <c r="Y95" s="91"/>
      <c r="Z95" s="91"/>
      <c r="AA95" s="91">
        <f>S95</f>
        <v>11914.1</v>
      </c>
      <c r="AB95" s="91"/>
      <c r="AC95" s="91"/>
      <c r="AD95" s="149"/>
      <c r="AE95" s="131"/>
      <c r="AF95" s="133">
        <v>27</v>
      </c>
      <c r="AG95" s="116" t="s">
        <v>758</v>
      </c>
      <c r="AH95" s="117"/>
      <c r="AI95" s="117"/>
      <c r="AJ95" s="131"/>
      <c r="AK95" s="117"/>
      <c r="AL95" s="117"/>
      <c r="AM95" s="117"/>
      <c r="AN95" s="117"/>
      <c r="AO95" s="117"/>
      <c r="AP95" s="117" t="s">
        <v>224</v>
      </c>
      <c r="AQ95" s="116" t="s">
        <v>759</v>
      </c>
      <c r="AR95" s="117">
        <v>960</v>
      </c>
      <c r="AS95" s="117" t="s">
        <v>225</v>
      </c>
      <c r="AT95" s="116" t="s">
        <v>760</v>
      </c>
      <c r="AU95" s="117">
        <v>1</v>
      </c>
      <c r="AV95" s="117"/>
      <c r="AW95" s="117"/>
      <c r="AX95" s="117"/>
      <c r="AY95" s="117"/>
      <c r="AZ95" s="117"/>
      <c r="BA95" s="117"/>
      <c r="BB95" s="117"/>
      <c r="BC95" s="117"/>
      <c r="BD95" s="117"/>
      <c r="BE95" s="117"/>
      <c r="BF95" s="117"/>
      <c r="BG95" s="132"/>
      <c r="BH95" s="57" t="s">
        <v>856</v>
      </c>
      <c r="BI95" s="364" t="s">
        <v>940</v>
      </c>
    </row>
    <row r="96" spans="1:61" ht="25.5" customHeight="1" x14ac:dyDescent="0.25">
      <c r="A96" s="39" t="s">
        <v>564</v>
      </c>
      <c r="B96" s="87" t="s">
        <v>565</v>
      </c>
      <c r="C96" s="92" t="s">
        <v>566</v>
      </c>
      <c r="D96" s="93" t="s">
        <v>567</v>
      </c>
      <c r="E96" s="90" t="s">
        <v>568</v>
      </c>
      <c r="F96" s="90" t="s">
        <v>163</v>
      </c>
      <c r="G96" s="90" t="s">
        <v>569</v>
      </c>
      <c r="H96" s="90" t="s">
        <v>166</v>
      </c>
      <c r="I96" s="90" t="s">
        <v>116</v>
      </c>
      <c r="J96" s="90"/>
      <c r="K96" s="90"/>
      <c r="L96" s="90"/>
      <c r="M96" s="90"/>
      <c r="N96" s="91">
        <v>249581.83</v>
      </c>
      <c r="O96" s="91">
        <v>18718.650000000001</v>
      </c>
      <c r="P96" s="91">
        <v>18718.63</v>
      </c>
      <c r="Q96" s="91"/>
      <c r="R96" s="91"/>
      <c r="S96" s="91">
        <v>212144.55</v>
      </c>
      <c r="T96" s="43">
        <v>43312</v>
      </c>
      <c r="U96" s="44">
        <v>43363</v>
      </c>
      <c r="V96" s="44">
        <v>43434</v>
      </c>
      <c r="W96" s="45">
        <v>43889</v>
      </c>
      <c r="X96" s="91"/>
      <c r="Y96" s="91"/>
      <c r="Z96" s="91">
        <f>S96/17*1</f>
        <v>12479.091176470587</v>
      </c>
      <c r="AA96" s="91">
        <f>S96/17*12</f>
        <v>149749.09411764704</v>
      </c>
      <c r="AB96" s="91">
        <f>S96-Z96-AA96</f>
        <v>49916.364705882355</v>
      </c>
      <c r="AC96" s="91"/>
      <c r="AD96" s="149"/>
      <c r="AE96" s="131"/>
      <c r="AF96" s="133">
        <v>27</v>
      </c>
      <c r="AG96" s="116" t="s">
        <v>758</v>
      </c>
      <c r="AH96" s="117"/>
      <c r="AI96" s="117"/>
      <c r="AJ96" s="131"/>
      <c r="AK96" s="117"/>
      <c r="AL96" s="117"/>
      <c r="AM96" s="117"/>
      <c r="AN96" s="117"/>
      <c r="AO96" s="117"/>
      <c r="AP96" s="117" t="s">
        <v>224</v>
      </c>
      <c r="AQ96" s="116" t="s">
        <v>759</v>
      </c>
      <c r="AR96" s="117">
        <v>12800</v>
      </c>
      <c r="AS96" s="117" t="s">
        <v>225</v>
      </c>
      <c r="AT96" s="116" t="s">
        <v>760</v>
      </c>
      <c r="AU96" s="117">
        <v>1</v>
      </c>
      <c r="AV96" s="117"/>
      <c r="AW96" s="117"/>
      <c r="AX96" s="117"/>
      <c r="AY96" s="117"/>
      <c r="AZ96" s="117"/>
      <c r="BA96" s="117"/>
      <c r="BB96" s="117"/>
      <c r="BC96" s="117"/>
      <c r="BD96" s="117"/>
      <c r="BE96" s="117"/>
      <c r="BF96" s="117"/>
      <c r="BG96" s="132"/>
      <c r="BH96" s="57" t="s">
        <v>847</v>
      </c>
      <c r="BI96" s="364" t="s">
        <v>942</v>
      </c>
    </row>
    <row r="97" spans="1:61" ht="25.5" customHeight="1" x14ac:dyDescent="0.25">
      <c r="A97" s="39" t="s">
        <v>570</v>
      </c>
      <c r="B97" s="87" t="s">
        <v>571</v>
      </c>
      <c r="C97" s="92" t="s">
        <v>572</v>
      </c>
      <c r="D97" s="93" t="s">
        <v>573</v>
      </c>
      <c r="E97" s="90" t="s">
        <v>574</v>
      </c>
      <c r="F97" s="90" t="s">
        <v>163</v>
      </c>
      <c r="G97" s="90" t="s">
        <v>569</v>
      </c>
      <c r="H97" s="90" t="s">
        <v>166</v>
      </c>
      <c r="I97" s="90" t="s">
        <v>116</v>
      </c>
      <c r="J97" s="90"/>
      <c r="K97" s="90"/>
      <c r="L97" s="90"/>
      <c r="M97" s="90"/>
      <c r="N97" s="91">
        <v>47242</v>
      </c>
      <c r="O97" s="91"/>
      <c r="P97" s="91">
        <v>3543.15</v>
      </c>
      <c r="Q97" s="91">
        <v>3543.15</v>
      </c>
      <c r="R97" s="91"/>
      <c r="S97" s="91">
        <v>40155.699999999997</v>
      </c>
      <c r="T97" s="43">
        <v>43312</v>
      </c>
      <c r="U97" s="44">
        <v>43332</v>
      </c>
      <c r="V97" s="44">
        <v>43403</v>
      </c>
      <c r="W97" s="45">
        <v>43646</v>
      </c>
      <c r="X97" s="91"/>
      <c r="Y97" s="91"/>
      <c r="Z97" s="91">
        <f>S97/6*2</f>
        <v>13385.233333333332</v>
      </c>
      <c r="AA97" s="91">
        <f>S97-Z97</f>
        <v>26770.466666666667</v>
      </c>
      <c r="AB97" s="91"/>
      <c r="AC97" s="91"/>
      <c r="AD97" s="149"/>
      <c r="AE97" s="131"/>
      <c r="AF97" s="133">
        <v>27</v>
      </c>
      <c r="AG97" s="116" t="s">
        <v>758</v>
      </c>
      <c r="AH97" s="117"/>
      <c r="AI97" s="117"/>
      <c r="AJ97" s="131"/>
      <c r="AK97" s="117"/>
      <c r="AL97" s="117"/>
      <c r="AM97" s="117"/>
      <c r="AN97" s="117"/>
      <c r="AO97" s="117"/>
      <c r="AP97" s="117" t="s">
        <v>224</v>
      </c>
      <c r="AQ97" s="116" t="s">
        <v>759</v>
      </c>
      <c r="AR97" s="117">
        <v>1600</v>
      </c>
      <c r="AS97" s="117" t="s">
        <v>225</v>
      </c>
      <c r="AT97" s="116" t="s">
        <v>760</v>
      </c>
      <c r="AU97" s="117">
        <v>1</v>
      </c>
      <c r="AV97" s="117"/>
      <c r="AW97" s="117"/>
      <c r="AX97" s="117"/>
      <c r="AY97" s="117"/>
      <c r="AZ97" s="117"/>
      <c r="BA97" s="117"/>
      <c r="BB97" s="117"/>
      <c r="BC97" s="117"/>
      <c r="BD97" s="117"/>
      <c r="BE97" s="117"/>
      <c r="BF97" s="117"/>
      <c r="BG97" s="132"/>
      <c r="BH97" s="57" t="s">
        <v>840</v>
      </c>
      <c r="BI97" s="364" t="s">
        <v>940</v>
      </c>
    </row>
    <row r="98" spans="1:61" ht="25.5" customHeight="1" x14ac:dyDescent="0.25">
      <c r="A98" s="39" t="s">
        <v>575</v>
      </c>
      <c r="B98" s="87" t="s">
        <v>576</v>
      </c>
      <c r="C98" s="92" t="s">
        <v>577</v>
      </c>
      <c r="D98" s="93" t="s">
        <v>578</v>
      </c>
      <c r="E98" s="90" t="s">
        <v>579</v>
      </c>
      <c r="F98" s="90" t="s">
        <v>163</v>
      </c>
      <c r="G98" s="90" t="s">
        <v>569</v>
      </c>
      <c r="H98" s="90" t="s">
        <v>166</v>
      </c>
      <c r="I98" s="90" t="s">
        <v>116</v>
      </c>
      <c r="J98" s="90"/>
      <c r="K98" s="90"/>
      <c r="L98" s="90"/>
      <c r="M98" s="90"/>
      <c r="N98" s="91">
        <v>26893</v>
      </c>
      <c r="O98" s="91"/>
      <c r="P98" s="91">
        <v>0</v>
      </c>
      <c r="Q98" s="91">
        <v>4948.3</v>
      </c>
      <c r="R98" s="91"/>
      <c r="S98" s="91">
        <v>21944.7</v>
      </c>
      <c r="T98" s="43">
        <v>43312</v>
      </c>
      <c r="U98" s="44">
        <v>43348</v>
      </c>
      <c r="V98" s="44">
        <v>43434</v>
      </c>
      <c r="W98" s="45">
        <v>43646</v>
      </c>
      <c r="X98" s="91"/>
      <c r="Y98" s="91"/>
      <c r="Z98" s="91">
        <f>S98/13</f>
        <v>1688.0538461538463</v>
      </c>
      <c r="AA98" s="91">
        <f>S98-Z98</f>
        <v>20256.646153846155</v>
      </c>
      <c r="AB98" s="91"/>
      <c r="AC98" s="91"/>
      <c r="AD98" s="149"/>
      <c r="AE98" s="131"/>
      <c r="AF98" s="133">
        <v>27</v>
      </c>
      <c r="AG98" s="116" t="s">
        <v>758</v>
      </c>
      <c r="AH98" s="117"/>
      <c r="AI98" s="117"/>
      <c r="AJ98" s="131"/>
      <c r="AK98" s="117"/>
      <c r="AL98" s="117"/>
      <c r="AM98" s="117"/>
      <c r="AN98" s="117"/>
      <c r="AO98" s="117"/>
      <c r="AP98" s="117" t="s">
        <v>224</v>
      </c>
      <c r="AQ98" s="116" t="s">
        <v>759</v>
      </c>
      <c r="AR98" s="117">
        <v>1000</v>
      </c>
      <c r="AS98" s="117" t="s">
        <v>225</v>
      </c>
      <c r="AT98" s="116" t="s">
        <v>760</v>
      </c>
      <c r="AU98" s="117">
        <v>1</v>
      </c>
      <c r="AV98" s="117"/>
      <c r="AW98" s="117"/>
      <c r="AX98" s="117"/>
      <c r="AY98" s="117"/>
      <c r="AZ98" s="117"/>
      <c r="BA98" s="117"/>
      <c r="BB98" s="117"/>
      <c r="BC98" s="117"/>
      <c r="BD98" s="117"/>
      <c r="BE98" s="117"/>
      <c r="BF98" s="117"/>
      <c r="BG98" s="132"/>
      <c r="BH98" s="57" t="s">
        <v>844</v>
      </c>
      <c r="BI98" s="364" t="s">
        <v>940</v>
      </c>
    </row>
    <row r="99" spans="1:61" ht="25.5" customHeight="1" x14ac:dyDescent="0.25">
      <c r="A99" s="39" t="s">
        <v>580</v>
      </c>
      <c r="B99" s="87" t="s">
        <v>581</v>
      </c>
      <c r="C99" s="92" t="s">
        <v>582</v>
      </c>
      <c r="D99" s="93" t="s">
        <v>583</v>
      </c>
      <c r="E99" s="90" t="s">
        <v>165</v>
      </c>
      <c r="F99" s="90" t="s">
        <v>163</v>
      </c>
      <c r="G99" s="90" t="s">
        <v>569</v>
      </c>
      <c r="H99" s="90" t="s">
        <v>166</v>
      </c>
      <c r="I99" s="90" t="s">
        <v>116</v>
      </c>
      <c r="J99" s="90"/>
      <c r="K99" s="90"/>
      <c r="L99" s="90"/>
      <c r="M99" s="90"/>
      <c r="N99" s="91">
        <v>103528.96000000001</v>
      </c>
      <c r="O99" s="91"/>
      <c r="P99" s="91">
        <v>7764.67</v>
      </c>
      <c r="Q99" s="91">
        <v>7764.67</v>
      </c>
      <c r="R99" s="91"/>
      <c r="S99" s="91">
        <v>87999.62</v>
      </c>
      <c r="T99" s="43">
        <v>43312</v>
      </c>
      <c r="U99" s="44">
        <v>43353</v>
      </c>
      <c r="V99" s="44">
        <v>43434</v>
      </c>
      <c r="W99" s="45">
        <v>43677</v>
      </c>
      <c r="X99" s="91"/>
      <c r="Y99" s="91"/>
      <c r="Z99" s="91">
        <f>S99/7</f>
        <v>12571.374285714284</v>
      </c>
      <c r="AA99" s="91">
        <f>S99-Z99</f>
        <v>75428.245714285717</v>
      </c>
      <c r="AB99" s="91"/>
      <c r="AC99" s="91"/>
      <c r="AD99" s="149"/>
      <c r="AE99" s="131"/>
      <c r="AF99" s="133">
        <v>27</v>
      </c>
      <c r="AG99" s="116" t="s">
        <v>758</v>
      </c>
      <c r="AH99" s="117"/>
      <c r="AI99" s="117"/>
      <c r="AJ99" s="131"/>
      <c r="AK99" s="117"/>
      <c r="AL99" s="117"/>
      <c r="AM99" s="117"/>
      <c r="AN99" s="117"/>
      <c r="AO99" s="117"/>
      <c r="AP99" s="117" t="s">
        <v>224</v>
      </c>
      <c r="AQ99" s="116" t="s">
        <v>759</v>
      </c>
      <c r="AR99" s="117">
        <v>5000</v>
      </c>
      <c r="AS99" s="117" t="s">
        <v>225</v>
      </c>
      <c r="AT99" s="116" t="s">
        <v>760</v>
      </c>
      <c r="AU99" s="117">
        <v>1</v>
      </c>
      <c r="AV99" s="117"/>
      <c r="AW99" s="117"/>
      <c r="AX99" s="117"/>
      <c r="AY99" s="117"/>
      <c r="AZ99" s="117"/>
      <c r="BA99" s="117"/>
      <c r="BB99" s="117"/>
      <c r="BC99" s="117"/>
      <c r="BD99" s="117"/>
      <c r="BE99" s="117"/>
      <c r="BF99" s="117"/>
      <c r="BG99" s="132"/>
      <c r="BH99" s="57" t="s">
        <v>843</v>
      </c>
      <c r="BI99" s="364" t="s">
        <v>940</v>
      </c>
    </row>
    <row r="100" spans="1:61" ht="24.75" customHeight="1" thickBot="1" x14ac:dyDescent="0.3">
      <c r="A100" s="433" t="s">
        <v>584</v>
      </c>
      <c r="B100" s="434"/>
      <c r="C100" s="434"/>
      <c r="D100" s="434" t="s">
        <v>585</v>
      </c>
      <c r="E100" s="431"/>
      <c r="F100" s="431"/>
      <c r="G100" s="431"/>
      <c r="H100" s="431"/>
      <c r="I100" s="431"/>
      <c r="J100" s="431"/>
      <c r="K100" s="431"/>
      <c r="L100" s="431"/>
      <c r="M100" s="431"/>
      <c r="N100" s="431"/>
      <c r="O100" s="431"/>
      <c r="P100" s="431"/>
      <c r="Q100" s="431"/>
      <c r="R100" s="431"/>
      <c r="S100" s="498"/>
      <c r="T100" s="463"/>
      <c r="U100" s="468"/>
      <c r="V100" s="468"/>
      <c r="W100" s="469" t="s">
        <v>276</v>
      </c>
      <c r="X100" s="499"/>
      <c r="Y100" s="499"/>
      <c r="Z100" s="499"/>
      <c r="AA100" s="499"/>
      <c r="AB100" s="499"/>
      <c r="AC100" s="499"/>
      <c r="AD100" s="500"/>
      <c r="AE100" s="131"/>
      <c r="AF100" s="501"/>
      <c r="AG100" s="499"/>
      <c r="AH100" s="499"/>
      <c r="AI100" s="499"/>
      <c r="AJ100" s="131"/>
      <c r="AK100" s="499"/>
      <c r="AL100" s="499"/>
      <c r="AM100" s="499"/>
      <c r="AN100" s="499"/>
      <c r="AO100" s="499"/>
      <c r="AP100" s="502"/>
      <c r="AQ100" s="502"/>
      <c r="AR100" s="502"/>
      <c r="AS100" s="502"/>
      <c r="AT100" s="499"/>
      <c r="AU100" s="502"/>
      <c r="AV100" s="502"/>
      <c r="AW100" s="499"/>
      <c r="AX100" s="502"/>
      <c r="AY100" s="502"/>
      <c r="AZ100" s="499"/>
      <c r="BA100" s="502"/>
      <c r="BB100" s="502"/>
      <c r="BC100" s="502"/>
      <c r="BD100" s="502"/>
      <c r="BE100" s="502"/>
      <c r="BF100" s="502"/>
      <c r="BG100" s="503"/>
      <c r="BH100" s="57"/>
      <c r="BI100" s="364" t="s">
        <v>276</v>
      </c>
    </row>
    <row r="101" spans="1:61" ht="25.5" customHeight="1" x14ac:dyDescent="0.25">
      <c r="A101" s="415" t="s">
        <v>98</v>
      </c>
      <c r="B101" s="437"/>
      <c r="C101" s="437"/>
      <c r="D101" s="448" t="s">
        <v>586</v>
      </c>
      <c r="E101" s="439"/>
      <c r="F101" s="439"/>
      <c r="G101" s="439"/>
      <c r="H101" s="439"/>
      <c r="I101" s="439"/>
      <c r="J101" s="439"/>
      <c r="K101" s="439"/>
      <c r="L101" s="439"/>
      <c r="M101" s="439"/>
      <c r="N101" s="439"/>
      <c r="O101" s="439"/>
      <c r="P101" s="439"/>
      <c r="Q101" s="439"/>
      <c r="R101" s="439"/>
      <c r="S101" s="440"/>
      <c r="T101" s="418"/>
      <c r="U101" s="419"/>
      <c r="V101" s="419"/>
      <c r="W101" s="420" t="s">
        <v>276</v>
      </c>
      <c r="X101" s="413"/>
      <c r="Y101" s="413"/>
      <c r="Z101" s="413"/>
      <c r="AA101" s="413"/>
      <c r="AB101" s="413"/>
      <c r="AC101" s="413"/>
      <c r="AD101" s="470"/>
      <c r="AE101" s="131"/>
      <c r="AF101" s="133"/>
      <c r="AG101" s="117"/>
      <c r="AH101" s="117"/>
      <c r="AI101" s="132"/>
      <c r="AJ101" s="131"/>
      <c r="AK101" s="133"/>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32"/>
      <c r="BH101" s="57"/>
      <c r="BI101" s="364" t="s">
        <v>276</v>
      </c>
    </row>
    <row r="102" spans="1:61" ht="45.75" customHeight="1" x14ac:dyDescent="0.25">
      <c r="A102" s="39" t="s">
        <v>148</v>
      </c>
      <c r="B102" s="39" t="s">
        <v>587</v>
      </c>
      <c r="C102" s="39" t="s">
        <v>588</v>
      </c>
      <c r="D102" s="40" t="s">
        <v>589</v>
      </c>
      <c r="E102" s="41" t="s">
        <v>267</v>
      </c>
      <c r="F102" s="41" t="s">
        <v>155</v>
      </c>
      <c r="G102" s="41" t="s">
        <v>590</v>
      </c>
      <c r="H102" s="41" t="s">
        <v>591</v>
      </c>
      <c r="I102" s="41" t="s">
        <v>116</v>
      </c>
      <c r="J102" s="41"/>
      <c r="K102" s="41"/>
      <c r="L102" s="41"/>
      <c r="M102" s="41"/>
      <c r="N102" s="42">
        <v>163883.85</v>
      </c>
      <c r="O102" s="42">
        <v>24582.58</v>
      </c>
      <c r="P102" s="42"/>
      <c r="Q102" s="42"/>
      <c r="R102" s="42"/>
      <c r="S102" s="42">
        <v>139301.26999999999</v>
      </c>
      <c r="T102" s="43">
        <v>42644</v>
      </c>
      <c r="U102" s="44">
        <v>42736</v>
      </c>
      <c r="V102" s="44">
        <v>42916</v>
      </c>
      <c r="W102" s="45">
        <v>43404</v>
      </c>
      <c r="X102" s="91">
        <v>0</v>
      </c>
      <c r="Y102" s="91">
        <v>54273.440000000002</v>
      </c>
      <c r="Z102" s="91">
        <v>90000</v>
      </c>
      <c r="AA102" s="91">
        <v>0</v>
      </c>
      <c r="AB102" s="91">
        <v>0</v>
      </c>
      <c r="AC102" s="91"/>
      <c r="AD102" s="149"/>
      <c r="AE102" s="131"/>
      <c r="AF102" s="133">
        <v>27</v>
      </c>
      <c r="AG102" s="116" t="s">
        <v>248</v>
      </c>
      <c r="AH102" s="117"/>
      <c r="AI102" s="132"/>
      <c r="AJ102" s="131"/>
      <c r="AK102" s="133"/>
      <c r="AL102" s="117"/>
      <c r="AM102" s="117"/>
      <c r="AN102" s="117"/>
      <c r="AO102" s="117"/>
      <c r="AP102" s="117" t="s">
        <v>213</v>
      </c>
      <c r="AQ102" s="116" t="s">
        <v>761</v>
      </c>
      <c r="AR102" s="117">
        <v>1</v>
      </c>
      <c r="AS102" s="117" t="s">
        <v>214</v>
      </c>
      <c r="AT102" s="116" t="s">
        <v>762</v>
      </c>
      <c r="AU102" s="117">
        <v>12</v>
      </c>
      <c r="AV102" s="117" t="s">
        <v>215</v>
      </c>
      <c r="AW102" s="57" t="s">
        <v>763</v>
      </c>
      <c r="AX102" s="117">
        <v>11</v>
      </c>
      <c r="AY102" s="117"/>
      <c r="AZ102" s="117"/>
      <c r="BA102" s="117"/>
      <c r="BB102" s="117"/>
      <c r="BC102" s="117"/>
      <c r="BD102" s="117"/>
      <c r="BE102" s="117"/>
      <c r="BF102" s="117"/>
      <c r="BG102" s="132"/>
      <c r="BH102" s="57" t="s">
        <v>834</v>
      </c>
      <c r="BI102" s="364" t="s">
        <v>940</v>
      </c>
    </row>
    <row r="103" spans="1:61" ht="25.5" customHeight="1" x14ac:dyDescent="0.25">
      <c r="A103" s="39" t="s">
        <v>151</v>
      </c>
      <c r="B103" s="39" t="s">
        <v>592</v>
      </c>
      <c r="C103" s="39" t="s">
        <v>593</v>
      </c>
      <c r="D103" s="40" t="s">
        <v>594</v>
      </c>
      <c r="E103" s="41" t="s">
        <v>281</v>
      </c>
      <c r="F103" s="41" t="s">
        <v>155</v>
      </c>
      <c r="G103" s="41" t="s">
        <v>322</v>
      </c>
      <c r="H103" s="41" t="s">
        <v>591</v>
      </c>
      <c r="I103" s="41" t="s">
        <v>116</v>
      </c>
      <c r="J103" s="41"/>
      <c r="K103" s="41"/>
      <c r="L103" s="41"/>
      <c r="M103" s="41"/>
      <c r="N103" s="42">
        <v>77491.23</v>
      </c>
      <c r="O103" s="42">
        <v>22331.96</v>
      </c>
      <c r="P103" s="42"/>
      <c r="Q103" s="42"/>
      <c r="R103" s="42"/>
      <c r="S103" s="42">
        <v>55159.27</v>
      </c>
      <c r="T103" s="43">
        <v>42644</v>
      </c>
      <c r="U103" s="44">
        <v>42699</v>
      </c>
      <c r="V103" s="44">
        <v>42794</v>
      </c>
      <c r="W103" s="45">
        <v>43220</v>
      </c>
      <c r="X103" s="91">
        <v>0</v>
      </c>
      <c r="Y103" s="91">
        <v>55462</v>
      </c>
      <c r="Z103" s="91">
        <v>0</v>
      </c>
      <c r="AA103" s="91">
        <v>0</v>
      </c>
      <c r="AB103" s="91">
        <v>0</v>
      </c>
      <c r="AC103" s="91"/>
      <c r="AD103" s="149"/>
      <c r="AE103" s="131"/>
      <c r="AF103" s="133">
        <v>27</v>
      </c>
      <c r="AG103" s="116" t="s">
        <v>248</v>
      </c>
      <c r="AH103" s="117"/>
      <c r="AI103" s="132"/>
      <c r="AJ103" s="131"/>
      <c r="AK103" s="133"/>
      <c r="AL103" s="117"/>
      <c r="AM103" s="117"/>
      <c r="AN103" s="117"/>
      <c r="AO103" s="117"/>
      <c r="AP103" s="117" t="s">
        <v>213</v>
      </c>
      <c r="AQ103" s="116" t="s">
        <v>761</v>
      </c>
      <c r="AR103" s="117">
        <v>1</v>
      </c>
      <c r="AS103" s="117" t="s">
        <v>214</v>
      </c>
      <c r="AT103" s="116" t="s">
        <v>762</v>
      </c>
      <c r="AU103" s="117">
        <v>62</v>
      </c>
      <c r="AV103" s="117" t="s">
        <v>215</v>
      </c>
      <c r="AW103" s="57" t="s">
        <v>763</v>
      </c>
      <c r="AX103" s="117">
        <v>20</v>
      </c>
      <c r="AY103" s="117"/>
      <c r="AZ103" s="117"/>
      <c r="BA103" s="117"/>
      <c r="BB103" s="117"/>
      <c r="BC103" s="117"/>
      <c r="BD103" s="117"/>
      <c r="BE103" s="117"/>
      <c r="BF103" s="117"/>
      <c r="BG103" s="132"/>
      <c r="BH103" s="57" t="s">
        <v>832</v>
      </c>
      <c r="BI103" s="364" t="s">
        <v>940</v>
      </c>
    </row>
    <row r="104" spans="1:61" ht="25.5" customHeight="1" x14ac:dyDescent="0.25">
      <c r="A104" s="39" t="s">
        <v>152</v>
      </c>
      <c r="B104" s="39" t="s">
        <v>595</v>
      </c>
      <c r="C104" s="39" t="s">
        <v>596</v>
      </c>
      <c r="D104" s="40" t="s">
        <v>597</v>
      </c>
      <c r="E104" s="41" t="s">
        <v>298</v>
      </c>
      <c r="F104" s="41" t="s">
        <v>155</v>
      </c>
      <c r="G104" s="41" t="s">
        <v>400</v>
      </c>
      <c r="H104" s="41" t="s">
        <v>591</v>
      </c>
      <c r="I104" s="41" t="s">
        <v>116</v>
      </c>
      <c r="J104" s="41"/>
      <c r="K104" s="41"/>
      <c r="L104" s="41"/>
      <c r="M104" s="41"/>
      <c r="N104" s="42">
        <v>184477.95</v>
      </c>
      <c r="O104" s="42">
        <v>27671.7</v>
      </c>
      <c r="P104" s="42"/>
      <c r="Q104" s="42"/>
      <c r="R104" s="42"/>
      <c r="S104" s="42">
        <v>156806.25</v>
      </c>
      <c r="T104" s="43">
        <v>42644</v>
      </c>
      <c r="U104" s="44">
        <v>42705</v>
      </c>
      <c r="V104" s="44">
        <v>42825</v>
      </c>
      <c r="W104" s="45">
        <v>43585</v>
      </c>
      <c r="X104" s="91"/>
      <c r="Y104" s="91">
        <v>65214.184000000001</v>
      </c>
      <c r="Z104" s="91">
        <v>65214.184000000001</v>
      </c>
      <c r="AA104" s="91">
        <f>S104-Y104-Z104</f>
        <v>26377.881999999991</v>
      </c>
      <c r="AB104" s="91"/>
      <c r="AC104" s="91"/>
      <c r="AD104" s="149"/>
      <c r="AE104" s="131"/>
      <c r="AF104" s="133">
        <v>27</v>
      </c>
      <c r="AG104" s="116" t="s">
        <v>248</v>
      </c>
      <c r="AH104" s="117"/>
      <c r="AI104" s="132"/>
      <c r="AJ104" s="131"/>
      <c r="AK104" s="133"/>
      <c r="AL104" s="117"/>
      <c r="AM104" s="117"/>
      <c r="AN104" s="117"/>
      <c r="AO104" s="117"/>
      <c r="AP104" s="117" t="s">
        <v>213</v>
      </c>
      <c r="AQ104" s="116" t="s">
        <v>761</v>
      </c>
      <c r="AR104" s="117">
        <v>1</v>
      </c>
      <c r="AS104" s="117" t="s">
        <v>214</v>
      </c>
      <c r="AT104" s="116" t="s">
        <v>762</v>
      </c>
      <c r="AU104" s="117">
        <v>35</v>
      </c>
      <c r="AV104" s="117" t="s">
        <v>215</v>
      </c>
      <c r="AW104" s="57" t="s">
        <v>763</v>
      </c>
      <c r="AX104" s="117">
        <v>23</v>
      </c>
      <c r="AY104" s="117"/>
      <c r="AZ104" s="117"/>
      <c r="BA104" s="117"/>
      <c r="BB104" s="117"/>
      <c r="BC104" s="117"/>
      <c r="BD104" s="117"/>
      <c r="BE104" s="117"/>
      <c r="BF104" s="117"/>
      <c r="BG104" s="132"/>
      <c r="BH104" s="57" t="s">
        <v>833</v>
      </c>
      <c r="BI104" s="364" t="s">
        <v>942</v>
      </c>
    </row>
    <row r="105" spans="1:61" ht="25.5" customHeight="1" x14ac:dyDescent="0.25">
      <c r="A105" s="39" t="s">
        <v>153</v>
      </c>
      <c r="B105" s="39" t="s">
        <v>598</v>
      </c>
      <c r="C105" s="39" t="s">
        <v>599</v>
      </c>
      <c r="D105" s="40" t="s">
        <v>600</v>
      </c>
      <c r="E105" s="41" t="s">
        <v>601</v>
      </c>
      <c r="F105" s="41" t="s">
        <v>155</v>
      </c>
      <c r="G105" s="41" t="s">
        <v>362</v>
      </c>
      <c r="H105" s="41" t="s">
        <v>591</v>
      </c>
      <c r="I105" s="41" t="s">
        <v>116</v>
      </c>
      <c r="J105" s="41"/>
      <c r="K105" s="41"/>
      <c r="L105" s="41"/>
      <c r="M105" s="41"/>
      <c r="N105" s="42">
        <v>416817.53</v>
      </c>
      <c r="O105" s="42">
        <v>179933.32</v>
      </c>
      <c r="P105" s="42"/>
      <c r="Q105" s="42"/>
      <c r="R105" s="42"/>
      <c r="S105" s="42">
        <v>236884.21</v>
      </c>
      <c r="T105" s="43">
        <v>42705</v>
      </c>
      <c r="U105" s="44">
        <v>42795</v>
      </c>
      <c r="V105" s="44">
        <v>42916</v>
      </c>
      <c r="W105" s="45">
        <v>43921</v>
      </c>
      <c r="X105" s="91">
        <v>0</v>
      </c>
      <c r="Y105" s="91">
        <v>75000</v>
      </c>
      <c r="Z105" s="91">
        <v>100000</v>
      </c>
      <c r="AA105" s="91">
        <f>S105-Y105-Z105</f>
        <v>61884.209999999992</v>
      </c>
      <c r="AB105" s="91"/>
      <c r="AC105" s="91"/>
      <c r="AD105" s="149"/>
      <c r="AE105" s="131"/>
      <c r="AF105" s="133">
        <v>27</v>
      </c>
      <c r="AG105" s="116" t="s">
        <v>248</v>
      </c>
      <c r="AH105" s="117"/>
      <c r="AI105" s="132"/>
      <c r="AJ105" s="131"/>
      <c r="AK105" s="133"/>
      <c r="AL105" s="117"/>
      <c r="AM105" s="117"/>
      <c r="AN105" s="117"/>
      <c r="AO105" s="117"/>
      <c r="AP105" s="117" t="s">
        <v>213</v>
      </c>
      <c r="AQ105" s="116" t="s">
        <v>761</v>
      </c>
      <c r="AR105" s="117">
        <v>1</v>
      </c>
      <c r="AS105" s="117" t="s">
        <v>214</v>
      </c>
      <c r="AT105" s="116" t="s">
        <v>762</v>
      </c>
      <c r="AU105" s="117">
        <v>40</v>
      </c>
      <c r="AV105" s="117" t="s">
        <v>215</v>
      </c>
      <c r="AW105" s="57" t="s">
        <v>763</v>
      </c>
      <c r="AX105" s="117">
        <v>20</v>
      </c>
      <c r="AY105" s="117"/>
      <c r="AZ105" s="117"/>
      <c r="BA105" s="117"/>
      <c r="BB105" s="117"/>
      <c r="BC105" s="117"/>
      <c r="BD105" s="117"/>
      <c r="BE105" s="117"/>
      <c r="BF105" s="117"/>
      <c r="BG105" s="132"/>
      <c r="BH105" s="57" t="s">
        <v>835</v>
      </c>
      <c r="BI105" s="364" t="s">
        <v>942</v>
      </c>
    </row>
    <row r="106" spans="1:61" ht="25.5" customHeight="1" x14ac:dyDescent="0.25">
      <c r="A106" s="415" t="s">
        <v>99</v>
      </c>
      <c r="B106" s="437" t="s">
        <v>84</v>
      </c>
      <c r="C106" s="437"/>
      <c r="D106" s="448" t="s">
        <v>159</v>
      </c>
      <c r="E106" s="439"/>
      <c r="F106" s="439"/>
      <c r="G106" s="439"/>
      <c r="H106" s="439"/>
      <c r="I106" s="439"/>
      <c r="J106" s="439"/>
      <c r="K106" s="439"/>
      <c r="L106" s="439"/>
      <c r="M106" s="439"/>
      <c r="N106" s="439"/>
      <c r="O106" s="439"/>
      <c r="P106" s="439"/>
      <c r="Q106" s="439"/>
      <c r="R106" s="439"/>
      <c r="S106" s="440"/>
      <c r="T106" s="418"/>
      <c r="U106" s="419"/>
      <c r="V106" s="419"/>
      <c r="W106" s="420" t="s">
        <v>276</v>
      </c>
      <c r="X106" s="413"/>
      <c r="Y106" s="413"/>
      <c r="Z106" s="413"/>
      <c r="AA106" s="413"/>
      <c r="AB106" s="413"/>
      <c r="AC106" s="413"/>
      <c r="AD106" s="470"/>
      <c r="AE106" s="131"/>
      <c r="AF106" s="133"/>
      <c r="AG106" s="117"/>
      <c r="AH106" s="117"/>
      <c r="AI106" s="132"/>
      <c r="AJ106" s="131"/>
      <c r="AK106" s="133"/>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32"/>
      <c r="BH106" s="57"/>
      <c r="BI106" s="364" t="s">
        <v>276</v>
      </c>
    </row>
    <row r="107" spans="1:61" ht="45" customHeight="1" x14ac:dyDescent="0.25">
      <c r="A107" s="39" t="s">
        <v>154</v>
      </c>
      <c r="B107" s="39" t="s">
        <v>602</v>
      </c>
      <c r="C107" s="39" t="s">
        <v>603</v>
      </c>
      <c r="D107" s="40" t="s">
        <v>604</v>
      </c>
      <c r="E107" s="41" t="s">
        <v>267</v>
      </c>
      <c r="F107" s="41" t="s">
        <v>155</v>
      </c>
      <c r="G107" s="41" t="s">
        <v>605</v>
      </c>
      <c r="H107" s="41" t="s">
        <v>160</v>
      </c>
      <c r="I107" s="41" t="s">
        <v>116</v>
      </c>
      <c r="J107" s="41"/>
      <c r="K107" s="41"/>
      <c r="L107" s="41"/>
      <c r="M107" s="41"/>
      <c r="N107" s="42">
        <v>557789.41</v>
      </c>
      <c r="O107" s="42">
        <v>83668.41</v>
      </c>
      <c r="P107" s="504"/>
      <c r="Q107" s="42"/>
      <c r="R107" s="42"/>
      <c r="S107" s="42">
        <v>474121</v>
      </c>
      <c r="T107" s="43">
        <v>42430</v>
      </c>
      <c r="U107" s="44">
        <v>42522</v>
      </c>
      <c r="V107" s="44">
        <v>42735</v>
      </c>
      <c r="W107" s="45">
        <v>44074</v>
      </c>
      <c r="X107" s="91">
        <v>0</v>
      </c>
      <c r="Y107" s="91">
        <v>0</v>
      </c>
      <c r="Z107" s="91">
        <f>S107*0.45</f>
        <v>213354.45</v>
      </c>
      <c r="AA107" s="91">
        <f>S107*0.45</f>
        <v>213354.45</v>
      </c>
      <c r="AB107" s="91">
        <f>S107*0.1</f>
        <v>47412.100000000006</v>
      </c>
      <c r="AC107" s="91"/>
      <c r="AD107" s="149"/>
      <c r="AE107" s="131"/>
      <c r="AF107" s="133">
        <v>26</v>
      </c>
      <c r="AG107" s="116" t="s">
        <v>247</v>
      </c>
      <c r="AH107" s="117"/>
      <c r="AI107" s="132"/>
      <c r="AJ107" s="131"/>
      <c r="AK107" s="133"/>
      <c r="AL107" s="117"/>
      <c r="AM107" s="117"/>
      <c r="AN107" s="117"/>
      <c r="AO107" s="117"/>
      <c r="AP107" s="117" t="s">
        <v>216</v>
      </c>
      <c r="AQ107" s="116" t="s">
        <v>764</v>
      </c>
      <c r="AR107" s="116">
        <v>25</v>
      </c>
      <c r="AS107" s="117"/>
      <c r="AT107" s="117"/>
      <c r="AU107" s="117"/>
      <c r="AV107" s="117"/>
      <c r="AW107" s="117"/>
      <c r="AX107" s="117"/>
      <c r="AY107" s="117"/>
      <c r="AZ107" s="117"/>
      <c r="BA107" s="117"/>
      <c r="BB107" s="117"/>
      <c r="BC107" s="117"/>
      <c r="BD107" s="117"/>
      <c r="BE107" s="117"/>
      <c r="BF107" s="117"/>
      <c r="BG107" s="132"/>
      <c r="BH107" s="57" t="s">
        <v>837</v>
      </c>
      <c r="BI107" s="364" t="s">
        <v>942</v>
      </c>
    </row>
    <row r="108" spans="1:61" ht="25.5" customHeight="1" x14ac:dyDescent="0.25">
      <c r="A108" s="39" t="s">
        <v>156</v>
      </c>
      <c r="B108" s="39" t="s">
        <v>606</v>
      </c>
      <c r="C108" s="39" t="s">
        <v>607</v>
      </c>
      <c r="D108" s="40" t="s">
        <v>608</v>
      </c>
      <c r="E108" s="41" t="s">
        <v>281</v>
      </c>
      <c r="F108" s="41" t="s">
        <v>155</v>
      </c>
      <c r="G108" s="41" t="s">
        <v>609</v>
      </c>
      <c r="H108" s="41" t="s">
        <v>160</v>
      </c>
      <c r="I108" s="41" t="s">
        <v>116</v>
      </c>
      <c r="J108" s="41"/>
      <c r="K108" s="41"/>
      <c r="L108" s="41"/>
      <c r="M108" s="41"/>
      <c r="N108" s="42">
        <v>203981.18</v>
      </c>
      <c r="O108" s="42">
        <v>30597.18</v>
      </c>
      <c r="P108" s="504"/>
      <c r="Q108" s="42"/>
      <c r="R108" s="42"/>
      <c r="S108" s="42">
        <v>173384</v>
      </c>
      <c r="T108" s="43">
        <v>42430</v>
      </c>
      <c r="U108" s="44">
        <v>42522</v>
      </c>
      <c r="V108" s="44">
        <v>42735</v>
      </c>
      <c r="W108" s="45">
        <v>43404</v>
      </c>
      <c r="X108" s="91">
        <f>S108*0.1</f>
        <v>17338.400000000001</v>
      </c>
      <c r="Y108" s="91">
        <f>S108*0.45</f>
        <v>78022.8</v>
      </c>
      <c r="Z108" s="91">
        <f>S108*0.45</f>
        <v>78022.8</v>
      </c>
      <c r="AA108" s="91">
        <v>0</v>
      </c>
      <c r="AB108" s="91">
        <v>0</v>
      </c>
      <c r="AC108" s="91"/>
      <c r="AD108" s="149"/>
      <c r="AE108" s="131"/>
      <c r="AF108" s="133">
        <v>25</v>
      </c>
      <c r="AG108" s="116" t="s">
        <v>246</v>
      </c>
      <c r="AH108" s="117"/>
      <c r="AI108" s="134"/>
      <c r="AJ108" s="131"/>
      <c r="AK108" s="133"/>
      <c r="AL108" s="117"/>
      <c r="AM108" s="117"/>
      <c r="AN108" s="117"/>
      <c r="AO108" s="117"/>
      <c r="AP108" s="117" t="s">
        <v>216</v>
      </c>
      <c r="AQ108" s="116" t="s">
        <v>764</v>
      </c>
      <c r="AR108" s="117">
        <v>6</v>
      </c>
      <c r="AS108" s="117"/>
      <c r="AT108" s="117"/>
      <c r="AU108" s="117"/>
      <c r="AV108" s="117"/>
      <c r="AW108" s="117"/>
      <c r="AX108" s="117"/>
      <c r="AY108" s="117"/>
      <c r="AZ108" s="117"/>
      <c r="BA108" s="117"/>
      <c r="BB108" s="117"/>
      <c r="BC108" s="117"/>
      <c r="BD108" s="117"/>
      <c r="BE108" s="117"/>
      <c r="BF108" s="117"/>
      <c r="BG108" s="132"/>
      <c r="BH108" s="57" t="s">
        <v>839</v>
      </c>
      <c r="BI108" s="364" t="s">
        <v>942</v>
      </c>
    </row>
    <row r="109" spans="1:61" ht="25.5" customHeight="1" x14ac:dyDescent="0.25">
      <c r="A109" s="39" t="s">
        <v>157</v>
      </c>
      <c r="B109" s="39" t="s">
        <v>610</v>
      </c>
      <c r="C109" s="39" t="s">
        <v>611</v>
      </c>
      <c r="D109" s="40" t="s">
        <v>612</v>
      </c>
      <c r="E109" s="41" t="s">
        <v>298</v>
      </c>
      <c r="F109" s="41" t="s">
        <v>155</v>
      </c>
      <c r="G109" s="41" t="s">
        <v>327</v>
      </c>
      <c r="H109" s="41" t="s">
        <v>160</v>
      </c>
      <c r="I109" s="41" t="s">
        <v>116</v>
      </c>
      <c r="J109" s="41"/>
      <c r="K109" s="41"/>
      <c r="L109" s="41"/>
      <c r="M109" s="41"/>
      <c r="N109" s="42">
        <v>297848.24</v>
      </c>
      <c r="O109" s="42">
        <v>44677.24</v>
      </c>
      <c r="P109" s="504"/>
      <c r="Q109" s="42"/>
      <c r="R109" s="42"/>
      <c r="S109" s="42">
        <v>253171</v>
      </c>
      <c r="T109" s="43">
        <v>42430</v>
      </c>
      <c r="U109" s="44">
        <v>42522</v>
      </c>
      <c r="V109" s="44">
        <v>42613</v>
      </c>
      <c r="W109" s="45">
        <v>43921</v>
      </c>
      <c r="X109" s="91"/>
      <c r="Y109" s="91">
        <v>139244.04999999999</v>
      </c>
      <c r="Z109" s="91">
        <f>S109-Y109</f>
        <v>113926.95000000001</v>
      </c>
      <c r="AA109" s="91">
        <v>0</v>
      </c>
      <c r="AB109" s="91">
        <v>0</v>
      </c>
      <c r="AC109" s="91"/>
      <c r="AD109" s="149"/>
      <c r="AE109" s="131"/>
      <c r="AF109" s="133">
        <v>26</v>
      </c>
      <c r="AG109" s="116" t="s">
        <v>247</v>
      </c>
      <c r="AH109" s="117"/>
      <c r="AI109" s="132"/>
      <c r="AJ109" s="131"/>
      <c r="AK109" s="133"/>
      <c r="AL109" s="117"/>
      <c r="AM109" s="117"/>
      <c r="AN109" s="117"/>
      <c r="AO109" s="117"/>
      <c r="AP109" s="117" t="s">
        <v>216</v>
      </c>
      <c r="AQ109" s="116" t="s">
        <v>765</v>
      </c>
      <c r="AR109" s="117">
        <v>16</v>
      </c>
      <c r="AS109" s="117"/>
      <c r="AT109" s="117"/>
      <c r="AU109" s="117"/>
      <c r="AV109" s="117"/>
      <c r="AW109" s="117"/>
      <c r="AX109" s="117"/>
      <c r="AY109" s="117"/>
      <c r="AZ109" s="117"/>
      <c r="BA109" s="117"/>
      <c r="BB109" s="117"/>
      <c r="BC109" s="117"/>
      <c r="BD109" s="117"/>
      <c r="BE109" s="117"/>
      <c r="BF109" s="117"/>
      <c r="BG109" s="132"/>
      <c r="BH109" s="57" t="s">
        <v>836</v>
      </c>
      <c r="BI109" s="364" t="s">
        <v>942</v>
      </c>
    </row>
    <row r="110" spans="1:61" ht="25.5" customHeight="1" x14ac:dyDescent="0.25">
      <c r="A110" s="39" t="s">
        <v>158</v>
      </c>
      <c r="B110" s="39" t="s">
        <v>613</v>
      </c>
      <c r="C110" s="39" t="s">
        <v>614</v>
      </c>
      <c r="D110" s="40" t="s">
        <v>615</v>
      </c>
      <c r="E110" s="41" t="s">
        <v>273</v>
      </c>
      <c r="F110" s="41" t="s">
        <v>155</v>
      </c>
      <c r="G110" s="41" t="s">
        <v>362</v>
      </c>
      <c r="H110" s="41" t="s">
        <v>160</v>
      </c>
      <c r="I110" s="41" t="s">
        <v>116</v>
      </c>
      <c r="J110" s="41"/>
      <c r="K110" s="41"/>
      <c r="L110" s="41"/>
      <c r="M110" s="41"/>
      <c r="N110" s="42">
        <v>1467581.1764705882</v>
      </c>
      <c r="O110" s="42">
        <v>220137.17647058822</v>
      </c>
      <c r="P110" s="504"/>
      <c r="Q110" s="42"/>
      <c r="R110" s="42"/>
      <c r="S110" s="42">
        <v>1247444</v>
      </c>
      <c r="T110" s="43">
        <v>42430</v>
      </c>
      <c r="U110" s="44">
        <v>42522</v>
      </c>
      <c r="V110" s="44">
        <v>42735</v>
      </c>
      <c r="W110" s="45">
        <v>43738</v>
      </c>
      <c r="X110" s="91">
        <f>S110*0.1</f>
        <v>124744.40000000001</v>
      </c>
      <c r="Y110" s="91">
        <f>S110*0.4</f>
        <v>498977.60000000003</v>
      </c>
      <c r="Z110" s="91">
        <f>S110*0.4</f>
        <v>498977.60000000003</v>
      </c>
      <c r="AA110" s="91">
        <f>S110*0.1</f>
        <v>124744.40000000001</v>
      </c>
      <c r="AB110" s="91">
        <v>0</v>
      </c>
      <c r="AC110" s="91"/>
      <c r="AD110" s="149"/>
      <c r="AE110" s="131"/>
      <c r="AF110" s="133">
        <v>26</v>
      </c>
      <c r="AG110" s="116" t="s">
        <v>247</v>
      </c>
      <c r="AH110" s="117"/>
      <c r="AI110" s="134"/>
      <c r="AJ110" s="131"/>
      <c r="AK110" s="133"/>
      <c r="AL110" s="117"/>
      <c r="AM110" s="117"/>
      <c r="AN110" s="117"/>
      <c r="AO110" s="117"/>
      <c r="AP110" s="117" t="s">
        <v>216</v>
      </c>
      <c r="AQ110" s="116" t="s">
        <v>766</v>
      </c>
      <c r="AR110" s="117">
        <v>42</v>
      </c>
      <c r="AS110" s="117"/>
      <c r="AT110" s="117"/>
      <c r="AU110" s="117"/>
      <c r="AV110" s="117"/>
      <c r="AW110" s="117"/>
      <c r="AX110" s="117"/>
      <c r="AY110" s="117"/>
      <c r="AZ110" s="117"/>
      <c r="BA110" s="117"/>
      <c r="BB110" s="117"/>
      <c r="BC110" s="117"/>
      <c r="BD110" s="117"/>
      <c r="BE110" s="117"/>
      <c r="BF110" s="117"/>
      <c r="BG110" s="132"/>
      <c r="BH110" s="57" t="s">
        <v>838</v>
      </c>
      <c r="BI110" s="364" t="s">
        <v>942</v>
      </c>
    </row>
    <row r="111" spans="1:61" ht="24.75" customHeight="1" thickBot="1" x14ac:dyDescent="0.3">
      <c r="A111" s="433" t="s">
        <v>616</v>
      </c>
      <c r="B111" s="434" t="s">
        <v>84</v>
      </c>
      <c r="C111" s="434"/>
      <c r="D111" s="434" t="s">
        <v>617</v>
      </c>
      <c r="E111" s="431"/>
      <c r="F111" s="431"/>
      <c r="G111" s="431"/>
      <c r="H111" s="431"/>
      <c r="I111" s="431"/>
      <c r="J111" s="431"/>
      <c r="K111" s="431"/>
      <c r="L111" s="431"/>
      <c r="M111" s="431"/>
      <c r="N111" s="431"/>
      <c r="O111" s="431"/>
      <c r="P111" s="431"/>
      <c r="Q111" s="431"/>
      <c r="R111" s="431"/>
      <c r="S111" s="431"/>
      <c r="T111" s="463"/>
      <c r="U111" s="468"/>
      <c r="V111" s="468"/>
      <c r="W111" s="469" t="s">
        <v>276</v>
      </c>
      <c r="X111" s="431"/>
      <c r="Y111" s="431"/>
      <c r="Z111" s="431"/>
      <c r="AA111" s="431"/>
      <c r="AB111" s="431"/>
      <c r="AC111" s="431"/>
      <c r="AD111" s="431"/>
      <c r="AE111" s="131"/>
      <c r="AF111" s="431"/>
      <c r="AG111" s="431"/>
      <c r="AH111" s="431"/>
      <c r="AI111" s="431"/>
      <c r="AJ111" s="131"/>
      <c r="AK111" s="431"/>
      <c r="AL111" s="431"/>
      <c r="AM111" s="431"/>
      <c r="AN111" s="431"/>
      <c r="AO111" s="431"/>
      <c r="AP111" s="432"/>
      <c r="AQ111" s="432"/>
      <c r="AR111" s="432"/>
      <c r="AS111" s="432"/>
      <c r="AT111" s="431"/>
      <c r="AU111" s="432"/>
      <c r="AV111" s="432"/>
      <c r="AW111" s="431"/>
      <c r="AX111" s="432"/>
      <c r="AY111" s="432"/>
      <c r="AZ111" s="431"/>
      <c r="BA111" s="432"/>
      <c r="BB111" s="432"/>
      <c r="BC111" s="432"/>
      <c r="BD111" s="432"/>
      <c r="BE111" s="432"/>
      <c r="BF111" s="432"/>
      <c r="BG111" s="432"/>
      <c r="BH111" s="57"/>
      <c r="BI111" s="364" t="s">
        <v>276</v>
      </c>
    </row>
    <row r="112" spans="1:61" ht="24.75" customHeight="1" thickBot="1" x14ac:dyDescent="0.3">
      <c r="A112" s="433" t="s">
        <v>618</v>
      </c>
      <c r="B112" s="434" t="s">
        <v>84</v>
      </c>
      <c r="C112" s="434"/>
      <c r="D112" s="434" t="s">
        <v>619</v>
      </c>
      <c r="E112" s="431"/>
      <c r="F112" s="431"/>
      <c r="G112" s="431"/>
      <c r="H112" s="431"/>
      <c r="I112" s="431"/>
      <c r="J112" s="431"/>
      <c r="K112" s="431"/>
      <c r="L112" s="431"/>
      <c r="M112" s="431"/>
      <c r="N112" s="431"/>
      <c r="O112" s="431"/>
      <c r="P112" s="431"/>
      <c r="Q112" s="431"/>
      <c r="R112" s="431"/>
      <c r="S112" s="431"/>
      <c r="T112" s="463"/>
      <c r="U112" s="468"/>
      <c r="V112" s="468"/>
      <c r="W112" s="469" t="s">
        <v>276</v>
      </c>
      <c r="X112" s="431"/>
      <c r="Y112" s="431"/>
      <c r="Z112" s="431"/>
      <c r="AA112" s="431"/>
      <c r="AB112" s="431"/>
      <c r="AC112" s="431"/>
      <c r="AD112" s="431"/>
      <c r="AE112" s="131"/>
      <c r="AF112" s="431"/>
      <c r="AG112" s="431"/>
      <c r="AH112" s="431"/>
      <c r="AI112" s="431"/>
      <c r="AJ112" s="131"/>
      <c r="AK112" s="431"/>
      <c r="AL112" s="431"/>
      <c r="AM112" s="431"/>
      <c r="AN112" s="431"/>
      <c r="AO112" s="431"/>
      <c r="AP112" s="432"/>
      <c r="AQ112" s="432"/>
      <c r="AR112" s="432"/>
      <c r="AS112" s="432"/>
      <c r="AT112" s="431"/>
      <c r="AU112" s="432"/>
      <c r="AV112" s="432"/>
      <c r="AW112" s="431"/>
      <c r="AX112" s="432"/>
      <c r="AY112" s="432"/>
      <c r="AZ112" s="431"/>
      <c r="BA112" s="432"/>
      <c r="BB112" s="432"/>
      <c r="BC112" s="432"/>
      <c r="BD112" s="432"/>
      <c r="BE112" s="432"/>
      <c r="BF112" s="432"/>
      <c r="BG112" s="432"/>
      <c r="BH112" s="57"/>
      <c r="BI112" s="364" t="s">
        <v>276</v>
      </c>
    </row>
    <row r="113" spans="1:61" ht="25.5" customHeight="1" x14ac:dyDescent="0.25">
      <c r="A113" s="415" t="s">
        <v>620</v>
      </c>
      <c r="B113" s="437" t="s">
        <v>84</v>
      </c>
      <c r="C113" s="437"/>
      <c r="D113" s="438" t="s">
        <v>621</v>
      </c>
      <c r="E113" s="439"/>
      <c r="F113" s="439"/>
      <c r="G113" s="439"/>
      <c r="H113" s="439"/>
      <c r="I113" s="439"/>
      <c r="J113" s="439"/>
      <c r="K113" s="439"/>
      <c r="L113" s="439"/>
      <c r="M113" s="439"/>
      <c r="N113" s="439"/>
      <c r="O113" s="439"/>
      <c r="P113" s="439"/>
      <c r="Q113" s="439"/>
      <c r="R113" s="439"/>
      <c r="S113" s="440"/>
      <c r="T113" s="418"/>
      <c r="U113" s="419"/>
      <c r="V113" s="419"/>
      <c r="W113" s="420" t="s">
        <v>276</v>
      </c>
      <c r="X113" s="413"/>
      <c r="Y113" s="413"/>
      <c r="Z113" s="413"/>
      <c r="AA113" s="413"/>
      <c r="AB113" s="413"/>
      <c r="AC113" s="413"/>
      <c r="AD113" s="470"/>
      <c r="AE113" s="131"/>
      <c r="AF113" s="133"/>
      <c r="AG113" s="117"/>
      <c r="AH113" s="117"/>
      <c r="AI113" s="132"/>
      <c r="AJ113" s="131"/>
      <c r="AK113" s="133"/>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32"/>
      <c r="BH113" s="57"/>
      <c r="BI113" s="364" t="s">
        <v>276</v>
      </c>
    </row>
    <row r="114" spans="1:61" ht="25.5" customHeight="1" x14ac:dyDescent="0.25">
      <c r="A114" s="39" t="s">
        <v>622</v>
      </c>
      <c r="B114" s="39" t="s">
        <v>623</v>
      </c>
      <c r="C114" s="39" t="s">
        <v>624</v>
      </c>
      <c r="D114" s="40" t="s">
        <v>1008</v>
      </c>
      <c r="E114" s="41" t="s">
        <v>281</v>
      </c>
      <c r="F114" s="41" t="s">
        <v>115</v>
      </c>
      <c r="G114" s="41" t="s">
        <v>409</v>
      </c>
      <c r="H114" s="41" t="s">
        <v>118</v>
      </c>
      <c r="I114" s="41" t="s">
        <v>116</v>
      </c>
      <c r="J114" s="41"/>
      <c r="K114" s="41"/>
      <c r="L114" s="41"/>
      <c r="M114" s="41"/>
      <c r="N114" s="348">
        <v>931508</v>
      </c>
      <c r="O114" s="348">
        <v>139727</v>
      </c>
      <c r="P114" s="42">
        <v>0</v>
      </c>
      <c r="Q114" s="42">
        <v>0</v>
      </c>
      <c r="R114" s="42">
        <v>0</v>
      </c>
      <c r="S114" s="348">
        <v>791781</v>
      </c>
      <c r="T114" s="96">
        <v>43040</v>
      </c>
      <c r="U114" s="58">
        <v>43070</v>
      </c>
      <c r="V114" s="58">
        <v>43220</v>
      </c>
      <c r="W114" s="97">
        <v>44296</v>
      </c>
      <c r="X114" s="91"/>
      <c r="Y114" s="91">
        <v>0</v>
      </c>
      <c r="Z114" s="91">
        <v>333000</v>
      </c>
      <c r="AA114" s="91">
        <v>100500</v>
      </c>
      <c r="AB114" s="91">
        <v>0</v>
      </c>
      <c r="AC114" s="91"/>
      <c r="AD114" s="149"/>
      <c r="AE114" s="131"/>
      <c r="AF114" s="133">
        <v>49</v>
      </c>
      <c r="AG114" s="116" t="s">
        <v>258</v>
      </c>
      <c r="AH114" s="117"/>
      <c r="AI114" s="132"/>
      <c r="AJ114" s="131"/>
      <c r="AK114" s="133"/>
      <c r="AL114" s="117"/>
      <c r="AM114" s="117"/>
      <c r="AN114" s="117"/>
      <c r="AO114" s="117"/>
      <c r="AP114" s="117" t="s">
        <v>767</v>
      </c>
      <c r="AQ114" s="116" t="s">
        <v>768</v>
      </c>
      <c r="AR114" s="116">
        <v>69</v>
      </c>
      <c r="AS114" s="116" t="s">
        <v>769</v>
      </c>
      <c r="AT114" s="116" t="s">
        <v>235</v>
      </c>
      <c r="AU114" s="117">
        <v>4</v>
      </c>
      <c r="AV114" s="117" t="s">
        <v>770</v>
      </c>
      <c r="AW114" s="116" t="s">
        <v>236</v>
      </c>
      <c r="AX114" s="117">
        <v>2</v>
      </c>
      <c r="AY114" s="117"/>
      <c r="AZ114" s="117"/>
      <c r="BA114" s="117"/>
      <c r="BB114" s="117"/>
      <c r="BC114" s="117"/>
      <c r="BD114" s="117"/>
      <c r="BE114" s="117"/>
      <c r="BF114" s="117"/>
      <c r="BG114" s="132"/>
      <c r="BH114" s="57" t="s">
        <v>1075</v>
      </c>
      <c r="BI114" s="364" t="s">
        <v>942</v>
      </c>
    </row>
    <row r="115" spans="1:61" ht="25.5" customHeight="1" x14ac:dyDescent="0.25">
      <c r="A115" s="489" t="s">
        <v>795</v>
      </c>
      <c r="B115" s="39"/>
      <c r="C115" s="39"/>
      <c r="D115" s="489" t="s">
        <v>796</v>
      </c>
      <c r="E115" s="41"/>
      <c r="F115" s="41"/>
      <c r="G115" s="41"/>
      <c r="H115" s="41"/>
      <c r="I115" s="41"/>
      <c r="J115" s="41"/>
      <c r="K115" s="41"/>
      <c r="L115" s="41"/>
      <c r="M115" s="41"/>
      <c r="N115" s="231"/>
      <c r="O115" s="231"/>
      <c r="P115" s="42"/>
      <c r="Q115" s="42"/>
      <c r="R115" s="42"/>
      <c r="S115" s="231"/>
      <c r="T115" s="58"/>
      <c r="U115" s="58"/>
      <c r="V115" s="58"/>
      <c r="W115" s="97"/>
      <c r="X115" s="91"/>
      <c r="Y115" s="91"/>
      <c r="Z115" s="91"/>
      <c r="AA115" s="91"/>
      <c r="AB115" s="91"/>
      <c r="AC115" s="91"/>
      <c r="AD115" s="91"/>
      <c r="AE115" s="131"/>
      <c r="AF115" s="117"/>
      <c r="AG115" s="116"/>
      <c r="AH115" s="117"/>
      <c r="AI115" s="117"/>
      <c r="AJ115" s="131"/>
      <c r="AK115" s="117"/>
      <c r="AL115" s="117"/>
      <c r="AM115" s="117"/>
      <c r="AN115" s="117"/>
      <c r="AO115" s="117"/>
      <c r="AP115" s="117"/>
      <c r="AQ115" s="116"/>
      <c r="AR115" s="116"/>
      <c r="AS115" s="116"/>
      <c r="AT115" s="116"/>
      <c r="AU115" s="117"/>
      <c r="AV115" s="117"/>
      <c r="AW115" s="116"/>
      <c r="AX115" s="117"/>
      <c r="AY115" s="117"/>
      <c r="AZ115" s="117"/>
      <c r="BA115" s="117"/>
      <c r="BB115" s="117"/>
      <c r="BC115" s="117"/>
      <c r="BD115" s="117"/>
      <c r="BE115" s="117"/>
      <c r="BF115" s="117"/>
      <c r="BG115" s="132"/>
      <c r="BH115" s="57"/>
      <c r="BI115" s="364" t="s">
        <v>276</v>
      </c>
    </row>
    <row r="116" spans="1:61" ht="24.75" customHeight="1" x14ac:dyDescent="0.25">
      <c r="A116" s="416" t="s">
        <v>628</v>
      </c>
      <c r="B116" s="416" t="s">
        <v>84</v>
      </c>
      <c r="C116" s="416"/>
      <c r="D116" s="416" t="s">
        <v>629</v>
      </c>
      <c r="E116" s="499"/>
      <c r="F116" s="499"/>
      <c r="G116" s="499"/>
      <c r="H116" s="499"/>
      <c r="I116" s="499"/>
      <c r="J116" s="499"/>
      <c r="K116" s="499"/>
      <c r="L116" s="499"/>
      <c r="M116" s="499"/>
      <c r="N116" s="499"/>
      <c r="O116" s="499"/>
      <c r="P116" s="499"/>
      <c r="Q116" s="499"/>
      <c r="R116" s="499"/>
      <c r="S116" s="499"/>
      <c r="T116" s="468"/>
      <c r="U116" s="468"/>
      <c r="V116" s="468"/>
      <c r="W116" s="469" t="s">
        <v>276</v>
      </c>
      <c r="X116" s="499"/>
      <c r="Y116" s="499"/>
      <c r="Z116" s="499"/>
      <c r="AA116" s="499"/>
      <c r="AB116" s="499"/>
      <c r="AC116" s="499"/>
      <c r="AD116" s="499"/>
      <c r="AE116" s="131"/>
      <c r="AF116" s="499"/>
      <c r="AG116" s="499"/>
      <c r="AH116" s="499"/>
      <c r="AI116" s="499"/>
      <c r="AJ116" s="131"/>
      <c r="AK116" s="499"/>
      <c r="AL116" s="499"/>
      <c r="AM116" s="499"/>
      <c r="AN116" s="499"/>
      <c r="AO116" s="499"/>
      <c r="AP116" s="502"/>
      <c r="AQ116" s="502"/>
      <c r="AR116" s="502"/>
      <c r="AS116" s="502"/>
      <c r="AT116" s="499"/>
      <c r="AU116" s="502"/>
      <c r="AV116" s="502"/>
      <c r="AW116" s="499"/>
      <c r="AX116" s="502"/>
      <c r="AY116" s="502"/>
      <c r="AZ116" s="499"/>
      <c r="BA116" s="502"/>
      <c r="BB116" s="502"/>
      <c r="BC116" s="502"/>
      <c r="BD116" s="502"/>
      <c r="BE116" s="502"/>
      <c r="BF116" s="502"/>
      <c r="BG116" s="503"/>
      <c r="BH116" s="57"/>
      <c r="BI116" s="364" t="s">
        <v>276</v>
      </c>
    </row>
    <row r="117" spans="1:61" ht="24.75" customHeight="1" x14ac:dyDescent="0.25">
      <c r="A117" s="416" t="s">
        <v>630</v>
      </c>
      <c r="B117" s="416" t="s">
        <v>84</v>
      </c>
      <c r="C117" s="416"/>
      <c r="D117" s="416" t="s">
        <v>631</v>
      </c>
      <c r="E117" s="499"/>
      <c r="F117" s="499"/>
      <c r="G117" s="499"/>
      <c r="H117" s="499"/>
      <c r="I117" s="499"/>
      <c r="J117" s="499"/>
      <c r="K117" s="499"/>
      <c r="L117" s="499"/>
      <c r="M117" s="499"/>
      <c r="N117" s="499"/>
      <c r="O117" s="499"/>
      <c r="P117" s="499"/>
      <c r="Q117" s="499"/>
      <c r="R117" s="499"/>
      <c r="S117" s="499"/>
      <c r="T117" s="468"/>
      <c r="U117" s="468"/>
      <c r="V117" s="468"/>
      <c r="W117" s="469" t="s">
        <v>276</v>
      </c>
      <c r="X117" s="499"/>
      <c r="Y117" s="499"/>
      <c r="Z117" s="499"/>
      <c r="AA117" s="499"/>
      <c r="AB117" s="499"/>
      <c r="AC117" s="499"/>
      <c r="AD117" s="499"/>
      <c r="AE117" s="131"/>
      <c r="AF117" s="499"/>
      <c r="AG117" s="499"/>
      <c r="AH117" s="499"/>
      <c r="AI117" s="499"/>
      <c r="AJ117" s="131"/>
      <c r="AK117" s="499"/>
      <c r="AL117" s="499"/>
      <c r="AM117" s="499"/>
      <c r="AN117" s="499"/>
      <c r="AO117" s="499"/>
      <c r="AP117" s="502"/>
      <c r="AQ117" s="502"/>
      <c r="AR117" s="502"/>
      <c r="AS117" s="502"/>
      <c r="AT117" s="499"/>
      <c r="AU117" s="502"/>
      <c r="AV117" s="502"/>
      <c r="AW117" s="499"/>
      <c r="AX117" s="502"/>
      <c r="AY117" s="502"/>
      <c r="AZ117" s="499"/>
      <c r="BA117" s="502"/>
      <c r="BB117" s="502"/>
      <c r="BC117" s="502"/>
      <c r="BD117" s="502"/>
      <c r="BE117" s="502"/>
      <c r="BF117" s="502"/>
      <c r="BG117" s="503"/>
      <c r="BH117" s="57"/>
      <c r="BI117" s="364" t="s">
        <v>276</v>
      </c>
    </row>
    <row r="118" spans="1:61" ht="25.5" customHeight="1" x14ac:dyDescent="0.25">
      <c r="A118" s="478" t="s">
        <v>632</v>
      </c>
      <c r="B118" s="505" t="s">
        <v>84</v>
      </c>
      <c r="C118" s="505"/>
      <c r="D118" s="506" t="s">
        <v>633</v>
      </c>
      <c r="E118" s="507"/>
      <c r="F118" s="507"/>
      <c r="G118" s="507"/>
      <c r="H118" s="507"/>
      <c r="I118" s="507"/>
      <c r="J118" s="507"/>
      <c r="K118" s="507"/>
      <c r="L118" s="507"/>
      <c r="M118" s="507"/>
      <c r="N118" s="507"/>
      <c r="O118" s="507"/>
      <c r="P118" s="507"/>
      <c r="Q118" s="507"/>
      <c r="R118" s="507"/>
      <c r="S118" s="508"/>
      <c r="T118" s="509"/>
      <c r="U118" s="510"/>
      <c r="V118" s="510"/>
      <c r="W118" s="511" t="s">
        <v>276</v>
      </c>
      <c r="X118" s="512"/>
      <c r="Y118" s="512"/>
      <c r="Z118" s="512"/>
      <c r="AA118" s="512"/>
      <c r="AB118" s="512"/>
      <c r="AC118" s="512"/>
      <c r="AD118" s="513"/>
      <c r="AE118" s="446"/>
      <c r="AF118" s="447"/>
      <c r="AG118" s="444"/>
      <c r="AH118" s="444"/>
      <c r="AI118" s="514"/>
      <c r="AJ118" s="446"/>
      <c r="AK118" s="447"/>
      <c r="AL118" s="444"/>
      <c r="AM118" s="444"/>
      <c r="AN118" s="444"/>
      <c r="AO118" s="444"/>
      <c r="AP118" s="444"/>
      <c r="AQ118" s="444"/>
      <c r="AR118" s="444"/>
      <c r="AS118" s="444"/>
      <c r="AT118" s="444"/>
      <c r="AU118" s="444"/>
      <c r="AV118" s="444"/>
      <c r="AW118" s="444"/>
      <c r="AX118" s="444"/>
      <c r="AY118" s="444"/>
      <c r="AZ118" s="444"/>
      <c r="BA118" s="444"/>
      <c r="BB118" s="444"/>
      <c r="BC118" s="444"/>
      <c r="BD118" s="444"/>
      <c r="BE118" s="444"/>
      <c r="BF118" s="444"/>
      <c r="BG118" s="514"/>
      <c r="BH118" s="57"/>
      <c r="BI118" s="364" t="s">
        <v>276</v>
      </c>
    </row>
    <row r="119" spans="1:61" ht="25.5" customHeight="1" x14ac:dyDescent="0.25">
      <c r="A119" s="39" t="s">
        <v>634</v>
      </c>
      <c r="B119" s="39" t="s">
        <v>635</v>
      </c>
      <c r="C119" s="39" t="s">
        <v>636</v>
      </c>
      <c r="D119" s="40" t="s">
        <v>637</v>
      </c>
      <c r="E119" s="41" t="s">
        <v>638</v>
      </c>
      <c r="F119" s="41" t="s">
        <v>122</v>
      </c>
      <c r="G119" s="41" t="s">
        <v>494</v>
      </c>
      <c r="H119" s="41" t="s">
        <v>137</v>
      </c>
      <c r="I119" s="41" t="s">
        <v>116</v>
      </c>
      <c r="J119" s="41"/>
      <c r="K119" s="41"/>
      <c r="L119" s="41"/>
      <c r="M119" s="41"/>
      <c r="N119" s="42">
        <f>O119+S119</f>
        <v>1538175.43</v>
      </c>
      <c r="O119" s="42">
        <v>350264.18</v>
      </c>
      <c r="P119" s="42"/>
      <c r="Q119" s="42"/>
      <c r="R119" s="42"/>
      <c r="S119" s="42">
        <v>1187911.25</v>
      </c>
      <c r="T119" s="43">
        <v>42522</v>
      </c>
      <c r="U119" s="44">
        <v>42644</v>
      </c>
      <c r="V119" s="44">
        <v>42735</v>
      </c>
      <c r="W119" s="45">
        <v>43889</v>
      </c>
      <c r="X119" s="91">
        <v>0</v>
      </c>
      <c r="Y119" s="91">
        <v>0</v>
      </c>
      <c r="Z119" s="91">
        <v>534560</v>
      </c>
      <c r="AA119" s="91">
        <v>534560</v>
      </c>
      <c r="AB119" s="91">
        <f>S119-Z119-AA119</f>
        <v>118791.25</v>
      </c>
      <c r="AC119" s="91"/>
      <c r="AD119" s="149"/>
      <c r="AE119" s="131"/>
      <c r="AF119" s="170">
        <v>7</v>
      </c>
      <c r="AG119" s="116" t="s">
        <v>239</v>
      </c>
      <c r="AH119" s="171">
        <v>6</v>
      </c>
      <c r="AI119" s="134" t="s">
        <v>238</v>
      </c>
      <c r="AJ119" s="131"/>
      <c r="AK119" s="133"/>
      <c r="AL119" s="117"/>
      <c r="AM119" s="117"/>
      <c r="AN119" s="117"/>
      <c r="AO119" s="117"/>
      <c r="AP119" s="117" t="s">
        <v>201</v>
      </c>
      <c r="AQ119" s="116" t="s">
        <v>771</v>
      </c>
      <c r="AR119" s="117">
        <v>2.84</v>
      </c>
      <c r="AS119" s="117" t="s">
        <v>202</v>
      </c>
      <c r="AT119" s="116" t="s">
        <v>772</v>
      </c>
      <c r="AU119" s="117">
        <v>494</v>
      </c>
      <c r="AV119" s="117" t="s">
        <v>199</v>
      </c>
      <c r="AW119" s="116" t="s">
        <v>773</v>
      </c>
      <c r="AX119" s="117">
        <v>526</v>
      </c>
      <c r="AY119" s="117"/>
      <c r="AZ119" s="116"/>
      <c r="BA119" s="117"/>
      <c r="BB119" s="117"/>
      <c r="BC119" s="117"/>
      <c r="BD119" s="117"/>
      <c r="BE119" s="117"/>
      <c r="BF119" s="117"/>
      <c r="BG119" s="132"/>
      <c r="BH119" s="57" t="s">
        <v>808</v>
      </c>
      <c r="BI119" s="364" t="s">
        <v>942</v>
      </c>
    </row>
    <row r="120" spans="1:61" ht="25.5" customHeight="1" x14ac:dyDescent="0.25">
      <c r="A120" s="39" t="s">
        <v>639</v>
      </c>
      <c r="B120" s="39" t="s">
        <v>640</v>
      </c>
      <c r="C120" s="39" t="s">
        <v>641</v>
      </c>
      <c r="D120" s="40" t="s">
        <v>642</v>
      </c>
      <c r="E120" s="41" t="s">
        <v>643</v>
      </c>
      <c r="F120" s="41" t="s">
        <v>122</v>
      </c>
      <c r="G120" s="41" t="s">
        <v>609</v>
      </c>
      <c r="H120" s="41" t="s">
        <v>137</v>
      </c>
      <c r="I120" s="41" t="s">
        <v>116</v>
      </c>
      <c r="J120" s="41"/>
      <c r="K120" s="41"/>
      <c r="L120" s="41"/>
      <c r="M120" s="41"/>
      <c r="N120" s="42">
        <v>617660.84</v>
      </c>
      <c r="O120" s="42">
        <v>262385.8</v>
      </c>
      <c r="P120" s="42"/>
      <c r="Q120" s="42"/>
      <c r="R120" s="42"/>
      <c r="S120" s="42">
        <v>355275.04</v>
      </c>
      <c r="T120" s="43">
        <v>42522</v>
      </c>
      <c r="U120" s="44">
        <v>42658</v>
      </c>
      <c r="V120" s="44">
        <v>42735</v>
      </c>
      <c r="W120" s="45">
        <v>43676</v>
      </c>
      <c r="X120" s="91">
        <v>0</v>
      </c>
      <c r="Y120" s="91">
        <f>S120*0.45</f>
        <v>159873.76799999998</v>
      </c>
      <c r="Z120" s="91">
        <f>S120*0.45</f>
        <v>159873.76799999998</v>
      </c>
      <c r="AA120" s="91">
        <f>S120*0.1</f>
        <v>35527.504000000001</v>
      </c>
      <c r="AB120" s="91">
        <v>0</v>
      </c>
      <c r="AC120" s="91"/>
      <c r="AD120" s="149"/>
      <c r="AE120" s="131"/>
      <c r="AF120" s="170">
        <v>6</v>
      </c>
      <c r="AG120" s="116" t="s">
        <v>238</v>
      </c>
      <c r="AH120" s="171">
        <v>7</v>
      </c>
      <c r="AI120" s="134" t="s">
        <v>239</v>
      </c>
      <c r="AJ120" s="131"/>
      <c r="AK120" s="133"/>
      <c r="AL120" s="117"/>
      <c r="AM120" s="117"/>
      <c r="AN120" s="117"/>
      <c r="AO120" s="117"/>
      <c r="AP120" s="117" t="s">
        <v>201</v>
      </c>
      <c r="AQ120" s="116" t="s">
        <v>771</v>
      </c>
      <c r="AR120" s="117">
        <v>3</v>
      </c>
      <c r="AS120" s="117" t="s">
        <v>202</v>
      </c>
      <c r="AT120" s="116" t="s">
        <v>772</v>
      </c>
      <c r="AU120" s="117">
        <v>92</v>
      </c>
      <c r="AV120" s="117" t="s">
        <v>199</v>
      </c>
      <c r="AW120" s="116" t="s">
        <v>773</v>
      </c>
      <c r="AX120" s="117">
        <v>60</v>
      </c>
      <c r="AY120" s="117" t="s">
        <v>200</v>
      </c>
      <c r="AZ120" s="116" t="s">
        <v>227</v>
      </c>
      <c r="BA120" s="117">
        <v>406</v>
      </c>
      <c r="BB120" s="117"/>
      <c r="BC120" s="117"/>
      <c r="BD120" s="117"/>
      <c r="BE120" s="117"/>
      <c r="BF120" s="117"/>
      <c r="BG120" s="132"/>
      <c r="BH120" s="57" t="s">
        <v>807</v>
      </c>
      <c r="BI120" s="364" t="s">
        <v>942</v>
      </c>
    </row>
    <row r="121" spans="1:61" ht="25.5" customHeight="1" x14ac:dyDescent="0.25">
      <c r="A121" s="39" t="s">
        <v>644</v>
      </c>
      <c r="B121" s="39" t="s">
        <v>645</v>
      </c>
      <c r="C121" s="39" t="s">
        <v>646</v>
      </c>
      <c r="D121" s="40" t="s">
        <v>647</v>
      </c>
      <c r="E121" s="41" t="s">
        <v>648</v>
      </c>
      <c r="F121" s="41" t="s">
        <v>122</v>
      </c>
      <c r="G121" s="41" t="s">
        <v>400</v>
      </c>
      <c r="H121" s="41" t="s">
        <v>137</v>
      </c>
      <c r="I121" s="41" t="s">
        <v>116</v>
      </c>
      <c r="J121" s="41"/>
      <c r="K121" s="41"/>
      <c r="L121" s="41"/>
      <c r="M121" s="41"/>
      <c r="N121" s="42">
        <v>1902679.07</v>
      </c>
      <c r="O121" s="42">
        <v>743921.52</v>
      </c>
      <c r="P121" s="42"/>
      <c r="Q121" s="42"/>
      <c r="R121" s="42"/>
      <c r="S121" s="42">
        <v>1158757.55</v>
      </c>
      <c r="T121" s="43">
        <v>42522</v>
      </c>
      <c r="U121" s="44">
        <v>42658</v>
      </c>
      <c r="V121" s="44">
        <v>42735</v>
      </c>
      <c r="W121" s="45">
        <v>43585</v>
      </c>
      <c r="X121" s="91">
        <v>0</v>
      </c>
      <c r="Y121" s="91">
        <f>S121*0.4</f>
        <v>463503.02</v>
      </c>
      <c r="Z121" s="91">
        <f>S121*0.4</f>
        <v>463503.02</v>
      </c>
      <c r="AA121" s="91">
        <f>S121*0.2</f>
        <v>231751.51</v>
      </c>
      <c r="AB121" s="91">
        <v>0</v>
      </c>
      <c r="AC121" s="91"/>
      <c r="AD121" s="149"/>
      <c r="AE121" s="131"/>
      <c r="AF121" s="170">
        <v>7</v>
      </c>
      <c r="AG121" s="116" t="s">
        <v>239</v>
      </c>
      <c r="AH121" s="171">
        <v>6</v>
      </c>
      <c r="AI121" s="134" t="s">
        <v>238</v>
      </c>
      <c r="AJ121" s="131"/>
      <c r="AK121" s="133"/>
      <c r="AL121" s="117"/>
      <c r="AM121" s="117"/>
      <c r="AN121" s="117"/>
      <c r="AO121" s="117"/>
      <c r="AP121" s="117" t="s">
        <v>201</v>
      </c>
      <c r="AQ121" s="116" t="s">
        <v>771</v>
      </c>
      <c r="AR121" s="117">
        <v>1</v>
      </c>
      <c r="AS121" s="117" t="s">
        <v>202</v>
      </c>
      <c r="AT121" s="116" t="s">
        <v>772</v>
      </c>
      <c r="AU121" s="117">
        <v>137</v>
      </c>
      <c r="AV121" s="117" t="s">
        <v>199</v>
      </c>
      <c r="AW121" s="116" t="s">
        <v>773</v>
      </c>
      <c r="AX121" s="117">
        <v>110</v>
      </c>
      <c r="AY121" s="117" t="s">
        <v>198</v>
      </c>
      <c r="AZ121" s="116" t="s">
        <v>774</v>
      </c>
      <c r="BA121" s="117">
        <v>11310</v>
      </c>
      <c r="BB121" s="117"/>
      <c r="BC121" s="117"/>
      <c r="BD121" s="117"/>
      <c r="BE121" s="117"/>
      <c r="BF121" s="117"/>
      <c r="BG121" s="132"/>
      <c r="BH121" s="57" t="s">
        <v>806</v>
      </c>
      <c r="BI121" s="364" t="s">
        <v>942</v>
      </c>
    </row>
    <row r="122" spans="1:61" ht="25.5" customHeight="1" x14ac:dyDescent="0.25">
      <c r="A122" s="39" t="s">
        <v>649</v>
      </c>
      <c r="B122" s="39" t="s">
        <v>650</v>
      </c>
      <c r="C122" s="39" t="s">
        <v>651</v>
      </c>
      <c r="D122" s="40" t="s">
        <v>652</v>
      </c>
      <c r="E122" s="41" t="s">
        <v>653</v>
      </c>
      <c r="F122" s="41" t="s">
        <v>122</v>
      </c>
      <c r="G122" s="41" t="s">
        <v>362</v>
      </c>
      <c r="H122" s="41" t="s">
        <v>137</v>
      </c>
      <c r="I122" s="41" t="s">
        <v>116</v>
      </c>
      <c r="J122" s="41"/>
      <c r="K122" s="41"/>
      <c r="L122" s="41"/>
      <c r="M122" s="41"/>
      <c r="N122" s="42">
        <v>2854494.11</v>
      </c>
      <c r="O122" s="42">
        <v>603558.57999999996</v>
      </c>
      <c r="P122" s="42"/>
      <c r="Q122" s="42">
        <v>603558.57999999996</v>
      </c>
      <c r="R122" s="42"/>
      <c r="S122" s="42">
        <v>1647376.95</v>
      </c>
      <c r="T122" s="43">
        <v>42522</v>
      </c>
      <c r="U122" s="44">
        <v>42704</v>
      </c>
      <c r="V122" s="44">
        <v>42735</v>
      </c>
      <c r="W122" s="45">
        <v>43912</v>
      </c>
      <c r="X122" s="91">
        <v>0</v>
      </c>
      <c r="Y122" s="91">
        <f>S122/2</f>
        <v>823688.47499999998</v>
      </c>
      <c r="Z122" s="91">
        <f>S122/2</f>
        <v>823688.47499999998</v>
      </c>
      <c r="AA122" s="91">
        <v>0</v>
      </c>
      <c r="AB122" s="91">
        <v>0</v>
      </c>
      <c r="AC122" s="91"/>
      <c r="AD122" s="149"/>
      <c r="AE122" s="131"/>
      <c r="AF122" s="170">
        <v>6</v>
      </c>
      <c r="AG122" s="116" t="s">
        <v>775</v>
      </c>
      <c r="AH122" s="171">
        <v>7</v>
      </c>
      <c r="AI122" s="134" t="s">
        <v>239</v>
      </c>
      <c r="AJ122" s="131"/>
      <c r="AK122" s="133"/>
      <c r="AL122" s="117"/>
      <c r="AM122" s="117"/>
      <c r="AN122" s="117"/>
      <c r="AO122" s="117"/>
      <c r="AP122" s="117" t="s">
        <v>201</v>
      </c>
      <c r="AQ122" s="116" t="s">
        <v>771</v>
      </c>
      <c r="AR122" s="117">
        <v>7.5</v>
      </c>
      <c r="AS122" s="117" t="s">
        <v>202</v>
      </c>
      <c r="AT122" s="116" t="s">
        <v>772</v>
      </c>
      <c r="AU122" s="117">
        <v>29</v>
      </c>
      <c r="AV122" s="117" t="s">
        <v>199</v>
      </c>
      <c r="AW122" s="116" t="s">
        <v>773</v>
      </c>
      <c r="AX122" s="117">
        <v>398</v>
      </c>
      <c r="AY122" s="117" t="s">
        <v>200</v>
      </c>
      <c r="AZ122" s="116" t="s">
        <v>227</v>
      </c>
      <c r="BA122" s="117">
        <v>862</v>
      </c>
      <c r="BB122" s="117"/>
      <c r="BC122" s="117"/>
      <c r="BD122" s="117"/>
      <c r="BE122" s="117"/>
      <c r="BF122" s="117"/>
      <c r="BG122" s="132"/>
      <c r="BH122" s="57" t="s">
        <v>809</v>
      </c>
      <c r="BI122" s="364" t="s">
        <v>942</v>
      </c>
    </row>
    <row r="123" spans="1:61" ht="25.5" customHeight="1" x14ac:dyDescent="0.25">
      <c r="A123" s="39" t="s">
        <v>654</v>
      </c>
      <c r="B123" s="39" t="s">
        <v>655</v>
      </c>
      <c r="C123" s="39" t="s">
        <v>656</v>
      </c>
      <c r="D123" s="40" t="s">
        <v>657</v>
      </c>
      <c r="E123" s="41" t="s">
        <v>638</v>
      </c>
      <c r="F123" s="41" t="s">
        <v>122</v>
      </c>
      <c r="G123" s="41" t="s">
        <v>494</v>
      </c>
      <c r="H123" s="41" t="s">
        <v>137</v>
      </c>
      <c r="I123" s="41" t="s">
        <v>116</v>
      </c>
      <c r="J123" s="41"/>
      <c r="K123" s="41"/>
      <c r="L123" s="41"/>
      <c r="M123" s="41"/>
      <c r="N123" s="42">
        <f>SUM(O123:S123)</f>
        <v>444870</v>
      </c>
      <c r="O123" s="42">
        <v>320131.20000000001</v>
      </c>
      <c r="P123" s="42"/>
      <c r="Q123" s="42"/>
      <c r="R123" s="42"/>
      <c r="S123" s="42">
        <v>124738.8</v>
      </c>
      <c r="T123" s="43">
        <v>43250</v>
      </c>
      <c r="U123" s="44">
        <v>43281</v>
      </c>
      <c r="V123" s="44">
        <v>43373</v>
      </c>
      <c r="W123" s="45">
        <v>44286</v>
      </c>
      <c r="X123" s="91"/>
      <c r="Y123" s="91"/>
      <c r="Z123" s="91">
        <f>S123*0.1</f>
        <v>12473.880000000001</v>
      </c>
      <c r="AA123" s="91">
        <f>S123*0.7</f>
        <v>87317.16</v>
      </c>
      <c r="AB123" s="91">
        <f>S123*0.2</f>
        <v>24947.760000000002</v>
      </c>
      <c r="AC123" s="91"/>
      <c r="AD123" s="149"/>
      <c r="AE123" s="131"/>
      <c r="AF123" s="170">
        <v>6</v>
      </c>
      <c r="AG123" s="116" t="s">
        <v>775</v>
      </c>
      <c r="AH123" s="171">
        <v>7</v>
      </c>
      <c r="AI123" s="134" t="s">
        <v>239</v>
      </c>
      <c r="AJ123" s="131"/>
      <c r="AK123" s="133"/>
      <c r="AL123" s="117"/>
      <c r="AM123" s="117"/>
      <c r="AN123" s="117"/>
      <c r="AO123" s="117"/>
      <c r="AP123" s="117" t="s">
        <v>198</v>
      </c>
      <c r="AQ123" s="116" t="s">
        <v>774</v>
      </c>
      <c r="AR123" s="117">
        <v>221</v>
      </c>
      <c r="AS123" s="117" t="s">
        <v>200</v>
      </c>
      <c r="AT123" s="116" t="s">
        <v>227</v>
      </c>
      <c r="AU123" s="117">
        <v>600</v>
      </c>
      <c r="AV123" s="131"/>
      <c r="AW123" s="131"/>
      <c r="AX123" s="131"/>
      <c r="AY123" s="131"/>
      <c r="AZ123" s="131"/>
      <c r="BA123" s="131"/>
      <c r="BB123" s="117"/>
      <c r="BC123" s="117"/>
      <c r="BD123" s="117"/>
      <c r="BE123" s="117"/>
      <c r="BF123" s="117"/>
      <c r="BG123" s="132"/>
      <c r="BH123" s="57" t="s">
        <v>811</v>
      </c>
      <c r="BI123" s="364" t="s">
        <v>942</v>
      </c>
    </row>
    <row r="124" spans="1:61" ht="25.5" customHeight="1" x14ac:dyDescent="0.25">
      <c r="A124" s="39" t="s">
        <v>658</v>
      </c>
      <c r="B124" s="39" t="s">
        <v>659</v>
      </c>
      <c r="C124" s="39" t="s">
        <v>660</v>
      </c>
      <c r="D124" s="40" t="s">
        <v>661</v>
      </c>
      <c r="E124" s="41" t="s">
        <v>643</v>
      </c>
      <c r="F124" s="41" t="s">
        <v>122</v>
      </c>
      <c r="G124" s="41" t="s">
        <v>609</v>
      </c>
      <c r="H124" s="41" t="s">
        <v>137</v>
      </c>
      <c r="I124" s="41" t="s">
        <v>116</v>
      </c>
      <c r="J124" s="41"/>
      <c r="K124" s="41"/>
      <c r="L124" s="41"/>
      <c r="M124" s="41"/>
      <c r="N124" s="42">
        <v>136161.48000000001</v>
      </c>
      <c r="O124" s="42">
        <v>29723.21</v>
      </c>
      <c r="P124" s="42"/>
      <c r="Q124" s="42"/>
      <c r="R124" s="42"/>
      <c r="S124" s="42">
        <v>106438.27</v>
      </c>
      <c r="T124" s="43">
        <v>43160</v>
      </c>
      <c r="U124" s="44">
        <v>43191</v>
      </c>
      <c r="V124" s="44">
        <v>43281</v>
      </c>
      <c r="W124" s="45">
        <v>44196</v>
      </c>
      <c r="X124" s="91"/>
      <c r="Y124" s="91"/>
      <c r="Z124" s="91"/>
      <c r="AA124" s="91">
        <v>106438.27</v>
      </c>
      <c r="AB124" s="91"/>
      <c r="AC124" s="91"/>
      <c r="AD124" s="149"/>
      <c r="AE124" s="131"/>
      <c r="AF124" s="170">
        <v>7</v>
      </c>
      <c r="AG124" s="116" t="s">
        <v>239</v>
      </c>
      <c r="AH124" s="171"/>
      <c r="AI124" s="134"/>
      <c r="AJ124" s="131"/>
      <c r="AK124" s="133"/>
      <c r="AL124" s="117"/>
      <c r="AM124" s="117"/>
      <c r="AN124" s="117"/>
      <c r="AO124" s="117"/>
      <c r="AP124" s="117" t="s">
        <v>199</v>
      </c>
      <c r="AQ124" s="116" t="s">
        <v>773</v>
      </c>
      <c r="AR124" s="117">
        <v>50</v>
      </c>
      <c r="AS124" s="117"/>
      <c r="AT124" s="116"/>
      <c r="AU124" s="117"/>
      <c r="AV124" s="131"/>
      <c r="AW124" s="131"/>
      <c r="AX124" s="131"/>
      <c r="AY124" s="131"/>
      <c r="AZ124" s="131"/>
      <c r="BA124" s="131"/>
      <c r="BB124" s="117"/>
      <c r="BC124" s="117"/>
      <c r="BD124" s="117"/>
      <c r="BE124" s="117"/>
      <c r="BF124" s="117"/>
      <c r="BG124" s="132"/>
      <c r="BH124" s="57" t="s">
        <v>810</v>
      </c>
      <c r="BI124" s="364" t="s">
        <v>942</v>
      </c>
    </row>
    <row r="125" spans="1:61" ht="25.5" customHeight="1" x14ac:dyDescent="0.25">
      <c r="A125" s="39" t="s">
        <v>662</v>
      </c>
      <c r="B125" s="39" t="s">
        <v>663</v>
      </c>
      <c r="C125" s="39" t="s">
        <v>664</v>
      </c>
      <c r="D125" s="40" t="s">
        <v>665</v>
      </c>
      <c r="E125" s="41" t="s">
        <v>648</v>
      </c>
      <c r="F125" s="41" t="s">
        <v>122</v>
      </c>
      <c r="G125" s="41" t="s">
        <v>400</v>
      </c>
      <c r="H125" s="41" t="s">
        <v>137</v>
      </c>
      <c r="I125" s="41" t="s">
        <v>116</v>
      </c>
      <c r="J125" s="41"/>
      <c r="K125" s="41"/>
      <c r="L125" s="41"/>
      <c r="M125" s="41"/>
      <c r="N125" s="42">
        <v>548947.86</v>
      </c>
      <c r="O125" s="42">
        <v>274473.93</v>
      </c>
      <c r="P125" s="42"/>
      <c r="Q125" s="42"/>
      <c r="R125" s="42"/>
      <c r="S125" s="42">
        <v>274473.93</v>
      </c>
      <c r="T125" s="43">
        <v>43311</v>
      </c>
      <c r="U125" s="44">
        <v>43342</v>
      </c>
      <c r="V125" s="44">
        <v>43434</v>
      </c>
      <c r="W125" s="45">
        <v>44205</v>
      </c>
      <c r="X125" s="91"/>
      <c r="Y125" s="91"/>
      <c r="Z125" s="91">
        <v>40000</v>
      </c>
      <c r="AA125" s="91">
        <v>100000</v>
      </c>
      <c r="AB125" s="91">
        <v>58473.93</v>
      </c>
      <c r="AC125" s="91"/>
      <c r="AD125" s="149"/>
      <c r="AE125" s="131"/>
      <c r="AF125" s="170">
        <v>7</v>
      </c>
      <c r="AG125" s="116" t="s">
        <v>239</v>
      </c>
      <c r="AH125" s="170">
        <v>6</v>
      </c>
      <c r="AI125" s="116" t="s">
        <v>775</v>
      </c>
      <c r="AJ125" s="117">
        <v>50</v>
      </c>
      <c r="AK125" s="150" t="s">
        <v>776</v>
      </c>
      <c r="AL125" s="117"/>
      <c r="AM125" s="117"/>
      <c r="AN125" s="117"/>
      <c r="AO125" s="117"/>
      <c r="AP125" s="117" t="s">
        <v>201</v>
      </c>
      <c r="AQ125" s="116" t="s">
        <v>771</v>
      </c>
      <c r="AR125" s="117">
        <v>0.22700000000000001</v>
      </c>
      <c r="AS125" s="117" t="s">
        <v>202</v>
      </c>
      <c r="AT125" s="116" t="s">
        <v>772</v>
      </c>
      <c r="AU125" s="117">
        <v>27</v>
      </c>
      <c r="AV125" s="117" t="s">
        <v>199</v>
      </c>
      <c r="AW125" s="116" t="s">
        <v>773</v>
      </c>
      <c r="AX125" s="117">
        <v>93</v>
      </c>
      <c r="AY125" s="117"/>
      <c r="AZ125" s="116"/>
      <c r="BA125" s="117"/>
      <c r="BB125" s="117"/>
      <c r="BC125" s="117"/>
      <c r="BD125" s="117"/>
      <c r="BE125" s="117"/>
      <c r="BF125" s="117"/>
      <c r="BG125" s="132"/>
      <c r="BH125" s="57" t="s">
        <v>812</v>
      </c>
      <c r="BI125" s="364" t="s">
        <v>942</v>
      </c>
    </row>
    <row r="126" spans="1:61" ht="38.25" customHeight="1" x14ac:dyDescent="0.25">
      <c r="A126" s="39" t="s">
        <v>666</v>
      </c>
      <c r="B126" s="39" t="s">
        <v>667</v>
      </c>
      <c r="C126" s="39" t="s">
        <v>668</v>
      </c>
      <c r="D126" s="40" t="s">
        <v>669</v>
      </c>
      <c r="E126" s="41" t="s">
        <v>653</v>
      </c>
      <c r="F126" s="41" t="s">
        <v>122</v>
      </c>
      <c r="G126" s="41" t="s">
        <v>362</v>
      </c>
      <c r="H126" s="41" t="s">
        <v>137</v>
      </c>
      <c r="I126" s="41" t="s">
        <v>116</v>
      </c>
      <c r="J126" s="41"/>
      <c r="K126" s="41"/>
      <c r="L126" s="41"/>
      <c r="M126" s="41"/>
      <c r="N126" s="42">
        <f>SUM(O126:S126)</f>
        <v>646255.83000000007</v>
      </c>
      <c r="O126" s="42">
        <v>150423.45000000001</v>
      </c>
      <c r="P126" s="42"/>
      <c r="Q126" s="42">
        <v>150423.45000000001</v>
      </c>
      <c r="R126" s="42"/>
      <c r="S126" s="42">
        <v>345408.93</v>
      </c>
      <c r="T126" s="43">
        <v>43368</v>
      </c>
      <c r="U126" s="44">
        <v>43399</v>
      </c>
      <c r="V126" s="44">
        <v>43462</v>
      </c>
      <c r="W126" s="45">
        <v>44196</v>
      </c>
      <c r="X126" s="91"/>
      <c r="Y126" s="91"/>
      <c r="Z126" s="91">
        <f>S126*0.1</f>
        <v>34540.893000000004</v>
      </c>
      <c r="AA126" s="91">
        <f>S126*0.7</f>
        <v>241786.25099999999</v>
      </c>
      <c r="AB126" s="91">
        <f>S126-Z126-AA126</f>
        <v>69081.786000000022</v>
      </c>
      <c r="AC126" s="91"/>
      <c r="AD126" s="149"/>
      <c r="AE126" s="131"/>
      <c r="AF126" s="170">
        <v>6</v>
      </c>
      <c r="AG126" s="116" t="s">
        <v>775</v>
      </c>
      <c r="AH126" s="171">
        <v>7</v>
      </c>
      <c r="AI126" s="134" t="s">
        <v>239</v>
      </c>
      <c r="AJ126" s="117">
        <v>50</v>
      </c>
      <c r="AK126" s="150" t="s">
        <v>776</v>
      </c>
      <c r="AL126" s="117"/>
      <c r="AM126" s="117"/>
      <c r="AN126" s="117"/>
      <c r="AO126" s="117"/>
      <c r="AP126" s="117" t="s">
        <v>201</v>
      </c>
      <c r="AQ126" s="116" t="s">
        <v>771</v>
      </c>
      <c r="AR126" s="117">
        <v>3.45</v>
      </c>
      <c r="AS126" s="117" t="s">
        <v>202</v>
      </c>
      <c r="AT126" s="116" t="s">
        <v>772</v>
      </c>
      <c r="AU126" s="117">
        <v>17</v>
      </c>
      <c r="AV126" s="117" t="s">
        <v>199</v>
      </c>
      <c r="AW126" s="116" t="s">
        <v>773</v>
      </c>
      <c r="AX126" s="117">
        <v>32</v>
      </c>
      <c r="AY126" s="117"/>
      <c r="AZ126" s="116"/>
      <c r="BA126" s="117"/>
      <c r="BB126" s="117"/>
      <c r="BC126" s="117"/>
      <c r="BD126" s="117"/>
      <c r="BE126" s="117"/>
      <c r="BF126" s="117"/>
      <c r="BG126" s="132"/>
      <c r="BH126" s="57" t="s">
        <v>813</v>
      </c>
      <c r="BI126" s="364" t="s">
        <v>942</v>
      </c>
    </row>
    <row r="127" spans="1:61" ht="25.5" customHeight="1" x14ac:dyDescent="0.25">
      <c r="A127" s="415" t="s">
        <v>670</v>
      </c>
      <c r="B127" s="437" t="s">
        <v>84</v>
      </c>
      <c r="C127" s="437"/>
      <c r="D127" s="448" t="s">
        <v>671</v>
      </c>
      <c r="E127" s="439"/>
      <c r="F127" s="439"/>
      <c r="G127" s="439"/>
      <c r="H127" s="439"/>
      <c r="I127" s="439"/>
      <c r="J127" s="439"/>
      <c r="K127" s="439"/>
      <c r="L127" s="439"/>
      <c r="M127" s="439"/>
      <c r="N127" s="439"/>
      <c r="O127" s="439"/>
      <c r="P127" s="439"/>
      <c r="Q127" s="439"/>
      <c r="R127" s="439"/>
      <c r="S127" s="474"/>
      <c r="T127" s="418"/>
      <c r="U127" s="419"/>
      <c r="V127" s="419"/>
      <c r="W127" s="420" t="s">
        <v>276</v>
      </c>
      <c r="X127" s="413"/>
      <c r="Y127" s="413"/>
      <c r="Z127" s="413"/>
      <c r="AA127" s="413"/>
      <c r="AB127" s="413"/>
      <c r="AC127" s="413"/>
      <c r="AD127" s="470"/>
      <c r="AE127" s="131"/>
      <c r="AF127" s="133"/>
      <c r="AG127" s="117"/>
      <c r="AH127" s="117"/>
      <c r="AI127" s="132"/>
      <c r="AJ127" s="131"/>
      <c r="AK127" s="133"/>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32"/>
      <c r="BH127" s="57"/>
      <c r="BI127" s="364" t="s">
        <v>276</v>
      </c>
    </row>
    <row r="128" spans="1:61" ht="25.5" customHeight="1" x14ac:dyDescent="0.25">
      <c r="A128" s="39" t="s">
        <v>672</v>
      </c>
      <c r="B128" s="39" t="s">
        <v>673</v>
      </c>
      <c r="C128" s="39" t="s">
        <v>674</v>
      </c>
      <c r="D128" s="40" t="s">
        <v>675</v>
      </c>
      <c r="E128" s="41" t="s">
        <v>653</v>
      </c>
      <c r="F128" s="41" t="s">
        <v>122</v>
      </c>
      <c r="G128" s="41" t="s">
        <v>362</v>
      </c>
      <c r="H128" s="41" t="s">
        <v>141</v>
      </c>
      <c r="I128" s="41" t="s">
        <v>116</v>
      </c>
      <c r="J128" s="41"/>
      <c r="K128" s="41"/>
      <c r="L128" s="41"/>
      <c r="M128" s="41"/>
      <c r="N128" s="42">
        <v>1800833.49</v>
      </c>
      <c r="O128" s="42">
        <v>371892.95</v>
      </c>
      <c r="P128" s="42">
        <v>0</v>
      </c>
      <c r="Q128" s="42">
        <v>0</v>
      </c>
      <c r="R128" s="42">
        <v>0</v>
      </c>
      <c r="S128" s="42">
        <v>1428940.54</v>
      </c>
      <c r="T128" s="43">
        <v>42491</v>
      </c>
      <c r="U128" s="44">
        <v>42705</v>
      </c>
      <c r="V128" s="44">
        <v>42794</v>
      </c>
      <c r="W128" s="45">
        <v>44561</v>
      </c>
      <c r="X128" s="91">
        <v>0</v>
      </c>
      <c r="Y128" s="91">
        <v>250000</v>
      </c>
      <c r="Z128" s="91">
        <v>332000</v>
      </c>
      <c r="AA128" s="91">
        <v>641207.01</v>
      </c>
      <c r="AB128" s="91">
        <f>S128-Y128-Z128-AA128</f>
        <v>205733.53000000003</v>
      </c>
      <c r="AC128" s="91"/>
      <c r="AD128" s="149"/>
      <c r="AE128" s="131"/>
      <c r="AF128" s="170">
        <v>8</v>
      </c>
      <c r="AG128" s="116" t="s">
        <v>240</v>
      </c>
      <c r="AH128" s="117"/>
      <c r="AI128" s="132"/>
      <c r="AJ128" s="131"/>
      <c r="AK128" s="133"/>
      <c r="AL128" s="117"/>
      <c r="AM128" s="117"/>
      <c r="AN128" s="117"/>
      <c r="AO128" s="117"/>
      <c r="AP128" s="117" t="s">
        <v>203</v>
      </c>
      <c r="AQ128" s="116" t="s">
        <v>204</v>
      </c>
      <c r="AR128" s="117">
        <f>125.34+23+0.66</f>
        <v>149</v>
      </c>
      <c r="AS128" s="117" t="s">
        <v>205</v>
      </c>
      <c r="AT128" s="116" t="s">
        <v>228</v>
      </c>
      <c r="AU128" s="117">
        <v>68.709999999999994</v>
      </c>
      <c r="AV128" s="117"/>
      <c r="AW128" s="117"/>
      <c r="AX128" s="117"/>
      <c r="AY128" s="117"/>
      <c r="AZ128" s="117"/>
      <c r="BA128" s="117"/>
      <c r="BB128" s="117"/>
      <c r="BC128" s="117"/>
      <c r="BD128" s="117"/>
      <c r="BE128" s="117"/>
      <c r="BF128" s="117"/>
      <c r="BG128" s="132"/>
      <c r="BH128" s="57" t="s">
        <v>804</v>
      </c>
      <c r="BI128" s="364" t="s">
        <v>942</v>
      </c>
    </row>
    <row r="129" spans="1:61" ht="24.75" customHeight="1" thickBot="1" x14ac:dyDescent="0.3">
      <c r="A129" s="433" t="s">
        <v>676</v>
      </c>
      <c r="B129" s="434" t="s">
        <v>84</v>
      </c>
      <c r="C129" s="434"/>
      <c r="D129" s="434" t="s">
        <v>677</v>
      </c>
      <c r="E129" s="431"/>
      <c r="F129" s="431"/>
      <c r="G129" s="431"/>
      <c r="H129" s="431"/>
      <c r="I129" s="431"/>
      <c r="J129" s="431"/>
      <c r="K129" s="431"/>
      <c r="L129" s="431"/>
      <c r="M129" s="431"/>
      <c r="N129" s="431"/>
      <c r="O129" s="431"/>
      <c r="P129" s="431"/>
      <c r="Q129" s="431"/>
      <c r="R129" s="431"/>
      <c r="S129" s="431"/>
      <c r="T129" s="463"/>
      <c r="U129" s="468"/>
      <c r="V129" s="468"/>
      <c r="W129" s="469" t="s">
        <v>276</v>
      </c>
      <c r="X129" s="431"/>
      <c r="Y129" s="431"/>
      <c r="Z129" s="431"/>
      <c r="AA129" s="431"/>
      <c r="AB129" s="431"/>
      <c r="AC129" s="431"/>
      <c r="AD129" s="431"/>
      <c r="AE129" s="131"/>
      <c r="AF129" s="431"/>
      <c r="AG129" s="431"/>
      <c r="AH129" s="431"/>
      <c r="AI129" s="431"/>
      <c r="AJ129" s="131"/>
      <c r="AK129" s="431"/>
      <c r="AL129" s="431"/>
      <c r="AM129" s="431"/>
      <c r="AN129" s="431"/>
      <c r="AO129" s="431"/>
      <c r="AP129" s="432"/>
      <c r="AQ129" s="432"/>
      <c r="AR129" s="432"/>
      <c r="AS129" s="432"/>
      <c r="AT129" s="431"/>
      <c r="AU129" s="432"/>
      <c r="AV129" s="432"/>
      <c r="AW129" s="431"/>
      <c r="AX129" s="432"/>
      <c r="AY129" s="432"/>
      <c r="AZ129" s="431"/>
      <c r="BA129" s="432"/>
      <c r="BB129" s="432"/>
      <c r="BC129" s="432"/>
      <c r="BD129" s="432"/>
      <c r="BE129" s="432"/>
      <c r="BF129" s="432"/>
      <c r="BG129" s="432"/>
      <c r="BH129" s="57"/>
      <c r="BI129" s="364" t="s">
        <v>276</v>
      </c>
    </row>
    <row r="130" spans="1:61" ht="25.5" customHeight="1" x14ac:dyDescent="0.25">
      <c r="A130" s="415" t="s">
        <v>678</v>
      </c>
      <c r="B130" s="437" t="s">
        <v>84</v>
      </c>
      <c r="C130" s="437"/>
      <c r="D130" s="438" t="s">
        <v>679</v>
      </c>
      <c r="E130" s="439"/>
      <c r="F130" s="439"/>
      <c r="G130" s="439"/>
      <c r="H130" s="439"/>
      <c r="I130" s="439"/>
      <c r="J130" s="439"/>
      <c r="K130" s="439"/>
      <c r="L130" s="439"/>
      <c r="M130" s="439"/>
      <c r="N130" s="439"/>
      <c r="O130" s="439"/>
      <c r="P130" s="439"/>
      <c r="Q130" s="439"/>
      <c r="R130" s="439"/>
      <c r="S130" s="440"/>
      <c r="T130" s="418"/>
      <c r="U130" s="419"/>
      <c r="V130" s="419"/>
      <c r="W130" s="420" t="s">
        <v>276</v>
      </c>
      <c r="X130" s="413"/>
      <c r="Y130" s="413"/>
      <c r="Z130" s="413"/>
      <c r="AA130" s="413"/>
      <c r="AB130" s="413"/>
      <c r="AC130" s="413"/>
      <c r="AD130" s="470"/>
      <c r="AE130" s="131"/>
      <c r="AF130" s="133"/>
      <c r="AG130" s="117"/>
      <c r="AH130" s="117"/>
      <c r="AI130" s="132"/>
      <c r="AJ130" s="131"/>
      <c r="AK130" s="133"/>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32"/>
      <c r="BH130" s="57"/>
      <c r="BI130" s="364" t="s">
        <v>276</v>
      </c>
    </row>
    <row r="131" spans="1:61" ht="25.5" customHeight="1" x14ac:dyDescent="0.25">
      <c r="A131" s="39" t="s">
        <v>680</v>
      </c>
      <c r="B131" s="39" t="s">
        <v>681</v>
      </c>
      <c r="C131" s="39" t="s">
        <v>682</v>
      </c>
      <c r="D131" s="40" t="s">
        <v>683</v>
      </c>
      <c r="E131" s="41" t="s">
        <v>684</v>
      </c>
      <c r="F131" s="41" t="s">
        <v>122</v>
      </c>
      <c r="G131" s="41" t="s">
        <v>409</v>
      </c>
      <c r="H131" s="41" t="s">
        <v>144</v>
      </c>
      <c r="I131" s="41" t="s">
        <v>116</v>
      </c>
      <c r="J131" s="41"/>
      <c r="K131" s="41"/>
      <c r="L131" s="41"/>
      <c r="M131" s="41"/>
      <c r="N131" s="42">
        <v>2800256.02</v>
      </c>
      <c r="O131" s="42"/>
      <c r="P131" s="42"/>
      <c r="Q131" s="42"/>
      <c r="R131" s="42">
        <v>420038.40000000002</v>
      </c>
      <c r="S131" s="42">
        <v>2380217.62</v>
      </c>
      <c r="T131" s="43">
        <v>42826</v>
      </c>
      <c r="U131" s="44">
        <v>42856</v>
      </c>
      <c r="V131" s="44">
        <v>42916</v>
      </c>
      <c r="W131" s="45">
        <v>43545</v>
      </c>
      <c r="X131" s="91"/>
      <c r="Y131" s="91">
        <f>S131/2</f>
        <v>1190108.81</v>
      </c>
      <c r="Z131" s="91">
        <f>S131/2</f>
        <v>1190108.81</v>
      </c>
      <c r="AA131" s="91"/>
      <c r="AB131" s="91"/>
      <c r="AC131" s="91"/>
      <c r="AD131" s="149"/>
      <c r="AE131" s="131"/>
      <c r="AF131" s="133">
        <v>5</v>
      </c>
      <c r="AG131" s="515" t="s">
        <v>777</v>
      </c>
      <c r="AH131" s="117"/>
      <c r="AI131" s="516"/>
      <c r="AJ131" s="131"/>
      <c r="AK131" s="517"/>
      <c r="AL131" s="117"/>
      <c r="AM131" s="117"/>
      <c r="AN131" s="117"/>
      <c r="AO131" s="117"/>
      <c r="AP131" s="518" t="s">
        <v>206</v>
      </c>
      <c r="AQ131" s="515" t="s">
        <v>778</v>
      </c>
      <c r="AR131" s="519">
        <v>5100</v>
      </c>
      <c r="AS131" s="117"/>
      <c r="AT131" s="520"/>
      <c r="AU131" s="515"/>
      <c r="AV131" s="117"/>
      <c r="AW131" s="117"/>
      <c r="AX131" s="117"/>
      <c r="AY131" s="117"/>
      <c r="AZ131" s="117"/>
      <c r="BA131" s="117"/>
      <c r="BB131" s="117"/>
      <c r="BC131" s="117"/>
      <c r="BD131" s="117"/>
      <c r="BE131" s="117"/>
      <c r="BF131" s="117"/>
      <c r="BG131" s="132"/>
      <c r="BH131" s="57" t="s">
        <v>805</v>
      </c>
      <c r="BI131" s="364" t="s">
        <v>942</v>
      </c>
    </row>
    <row r="132" spans="1:61" ht="24.75" customHeight="1" thickBot="1" x14ac:dyDescent="0.3">
      <c r="A132" s="433" t="s">
        <v>685</v>
      </c>
      <c r="B132" s="434" t="s">
        <v>84</v>
      </c>
      <c r="C132" s="434"/>
      <c r="D132" s="434" t="s">
        <v>686</v>
      </c>
      <c r="E132" s="431"/>
      <c r="F132" s="431"/>
      <c r="G132" s="431"/>
      <c r="H132" s="431"/>
      <c r="I132" s="431"/>
      <c r="J132" s="431"/>
      <c r="K132" s="431"/>
      <c r="L132" s="431"/>
      <c r="M132" s="431"/>
      <c r="N132" s="431"/>
      <c r="O132" s="431"/>
      <c r="P132" s="431"/>
      <c r="Q132" s="431"/>
      <c r="R132" s="431"/>
      <c r="S132" s="431"/>
      <c r="T132" s="463"/>
      <c r="U132" s="468"/>
      <c r="V132" s="468"/>
      <c r="W132" s="469" t="s">
        <v>276</v>
      </c>
      <c r="X132" s="431"/>
      <c r="Y132" s="431"/>
      <c r="Z132" s="431"/>
      <c r="AA132" s="431"/>
      <c r="AB132" s="431"/>
      <c r="AC132" s="431"/>
      <c r="AD132" s="431"/>
      <c r="AE132" s="131"/>
      <c r="AF132" s="431"/>
      <c r="AG132" s="431"/>
      <c r="AH132" s="431"/>
      <c r="AI132" s="431"/>
      <c r="AJ132" s="431"/>
      <c r="AK132" s="431"/>
      <c r="AL132" s="431"/>
      <c r="AM132" s="431"/>
      <c r="AN132" s="431"/>
      <c r="AO132" s="431"/>
      <c r="AP132" s="432"/>
      <c r="AQ132" s="432"/>
      <c r="AR132" s="432"/>
      <c r="AS132" s="432"/>
      <c r="AT132" s="431"/>
      <c r="AU132" s="432"/>
      <c r="AV132" s="432"/>
      <c r="AW132" s="431"/>
      <c r="AX132" s="432"/>
      <c r="AY132" s="432"/>
      <c r="AZ132" s="431"/>
      <c r="BA132" s="432"/>
      <c r="BB132" s="432"/>
      <c r="BC132" s="432"/>
      <c r="BD132" s="432"/>
      <c r="BE132" s="432"/>
      <c r="BF132" s="432"/>
      <c r="BG132" s="432"/>
      <c r="BH132" s="57"/>
      <c r="BI132" s="364" t="s">
        <v>276</v>
      </c>
    </row>
    <row r="133" spans="1:61" ht="24.75" customHeight="1" thickBot="1" x14ac:dyDescent="0.3">
      <c r="A133" s="433" t="s">
        <v>687</v>
      </c>
      <c r="B133" s="434" t="s">
        <v>84</v>
      </c>
      <c r="C133" s="434"/>
      <c r="D133" s="434" t="s">
        <v>688</v>
      </c>
      <c r="E133" s="431"/>
      <c r="F133" s="431"/>
      <c r="G133" s="431"/>
      <c r="H133" s="431"/>
      <c r="I133" s="431"/>
      <c r="J133" s="431"/>
      <c r="K133" s="431"/>
      <c r="L133" s="431"/>
      <c r="M133" s="431"/>
      <c r="N133" s="431"/>
      <c r="O133" s="431"/>
      <c r="P133" s="431"/>
      <c r="Q133" s="431"/>
      <c r="R133" s="431"/>
      <c r="S133" s="431"/>
      <c r="T133" s="463"/>
      <c r="U133" s="468"/>
      <c r="V133" s="468"/>
      <c r="W133" s="469" t="s">
        <v>276</v>
      </c>
      <c r="X133" s="431"/>
      <c r="Y133" s="431"/>
      <c r="Z133" s="431"/>
      <c r="AA133" s="431"/>
      <c r="AB133" s="431"/>
      <c r="AC133" s="431"/>
      <c r="AD133" s="431"/>
      <c r="AE133" s="131"/>
      <c r="AF133" s="431"/>
      <c r="AG133" s="431"/>
      <c r="AH133" s="431"/>
      <c r="AI133" s="431"/>
      <c r="AJ133" s="431"/>
      <c r="AK133" s="431"/>
      <c r="AL133" s="431"/>
      <c r="AM133" s="431"/>
      <c r="AN133" s="431"/>
      <c r="AO133" s="431"/>
      <c r="AP133" s="432"/>
      <c r="AQ133" s="432"/>
      <c r="AR133" s="432"/>
      <c r="AS133" s="432"/>
      <c r="AT133" s="431"/>
      <c r="AU133" s="432"/>
      <c r="AV133" s="432"/>
      <c r="AW133" s="431"/>
      <c r="AX133" s="432"/>
      <c r="AY133" s="432"/>
      <c r="AZ133" s="431"/>
      <c r="BA133" s="432"/>
      <c r="BB133" s="432"/>
      <c r="BC133" s="432"/>
      <c r="BD133" s="432"/>
      <c r="BE133" s="432"/>
      <c r="BF133" s="432"/>
      <c r="BG133" s="432"/>
      <c r="BH133" s="57"/>
      <c r="BI133" s="364" t="s">
        <v>276</v>
      </c>
    </row>
    <row r="134" spans="1:61" ht="25.5" customHeight="1" x14ac:dyDescent="0.25">
      <c r="A134" s="415" t="s">
        <v>689</v>
      </c>
      <c r="B134" s="437" t="s">
        <v>84</v>
      </c>
      <c r="C134" s="437"/>
      <c r="D134" s="448" t="s">
        <v>690</v>
      </c>
      <c r="E134" s="439"/>
      <c r="F134" s="439"/>
      <c r="G134" s="439"/>
      <c r="H134" s="439"/>
      <c r="I134" s="439"/>
      <c r="J134" s="439"/>
      <c r="K134" s="439"/>
      <c r="L134" s="439"/>
      <c r="M134" s="439"/>
      <c r="N134" s="439"/>
      <c r="O134" s="439"/>
      <c r="P134" s="439"/>
      <c r="Q134" s="439"/>
      <c r="R134" s="439"/>
      <c r="S134" s="440"/>
      <c r="T134" s="418"/>
      <c r="U134" s="419"/>
      <c r="V134" s="419"/>
      <c r="W134" s="420"/>
      <c r="X134" s="413"/>
      <c r="Y134" s="413"/>
      <c r="Z134" s="413"/>
      <c r="AA134" s="413"/>
      <c r="AB134" s="413"/>
      <c r="AC134" s="413"/>
      <c r="AD134" s="470"/>
      <c r="AE134" s="131"/>
      <c r="AF134" s="133"/>
      <c r="AG134" s="117"/>
      <c r="AH134" s="117"/>
      <c r="AI134" s="132"/>
      <c r="AJ134" s="131"/>
      <c r="AK134" s="133"/>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32"/>
      <c r="BH134" s="57"/>
      <c r="BI134" s="364" t="s">
        <v>276</v>
      </c>
    </row>
    <row r="135" spans="1:61" ht="25.5" customHeight="1" x14ac:dyDescent="0.25">
      <c r="A135" s="39" t="s">
        <v>691</v>
      </c>
      <c r="B135" s="39" t="s">
        <v>692</v>
      </c>
      <c r="C135" s="39" t="s">
        <v>693</v>
      </c>
      <c r="D135" s="40" t="s">
        <v>694</v>
      </c>
      <c r="E135" s="41" t="s">
        <v>281</v>
      </c>
      <c r="F135" s="41" t="s">
        <v>122</v>
      </c>
      <c r="G135" s="41" t="s">
        <v>609</v>
      </c>
      <c r="H135" s="41" t="s">
        <v>695</v>
      </c>
      <c r="I135" s="41" t="s">
        <v>116</v>
      </c>
      <c r="J135" s="41"/>
      <c r="K135" s="41"/>
      <c r="L135" s="41"/>
      <c r="M135" s="41"/>
      <c r="N135" s="42">
        <v>363047.26</v>
      </c>
      <c r="O135" s="42">
        <v>54457.09</v>
      </c>
      <c r="P135" s="42"/>
      <c r="Q135" s="42"/>
      <c r="R135" s="42"/>
      <c r="S135" s="42">
        <v>308590.17</v>
      </c>
      <c r="T135" s="43">
        <v>42644</v>
      </c>
      <c r="U135" s="44">
        <v>42795</v>
      </c>
      <c r="V135" s="44">
        <v>42916</v>
      </c>
      <c r="W135" s="45">
        <v>43951</v>
      </c>
      <c r="X135" s="91">
        <v>0</v>
      </c>
      <c r="Y135" s="91">
        <v>138865.57999999999</v>
      </c>
      <c r="Z135" s="91">
        <f>S135-Y135</f>
        <v>169724.59</v>
      </c>
      <c r="AA135" s="91">
        <v>0</v>
      </c>
      <c r="AB135" s="91">
        <v>0</v>
      </c>
      <c r="AC135" s="91"/>
      <c r="AD135" s="149"/>
      <c r="AE135" s="131"/>
      <c r="AF135" s="133">
        <v>38</v>
      </c>
      <c r="AG135" s="116" t="s">
        <v>254</v>
      </c>
      <c r="AH135" s="117"/>
      <c r="AI135" s="132"/>
      <c r="AJ135" s="131"/>
      <c r="AK135" s="133"/>
      <c r="AL135" s="117"/>
      <c r="AM135" s="117"/>
      <c r="AN135" s="117"/>
      <c r="AO135" s="117"/>
      <c r="AP135" s="117" t="s">
        <v>179</v>
      </c>
      <c r="AQ135" s="116" t="s">
        <v>779</v>
      </c>
      <c r="AR135" s="117">
        <v>5.5</v>
      </c>
      <c r="AS135" s="117" t="s">
        <v>229</v>
      </c>
      <c r="AT135" s="116" t="s">
        <v>780</v>
      </c>
      <c r="AU135" s="117">
        <v>1</v>
      </c>
      <c r="AV135" s="117" t="s">
        <v>182</v>
      </c>
      <c r="AW135" s="57" t="s">
        <v>781</v>
      </c>
      <c r="AX135" s="117">
        <v>2</v>
      </c>
      <c r="AY135" s="117" t="s">
        <v>180</v>
      </c>
      <c r="AZ135" s="116" t="s">
        <v>181</v>
      </c>
      <c r="BA135" s="117">
        <v>2</v>
      </c>
      <c r="BB135" s="117"/>
      <c r="BC135" s="117"/>
      <c r="BD135" s="117"/>
      <c r="BE135" s="117"/>
      <c r="BF135" s="117"/>
      <c r="BG135" s="132"/>
      <c r="BH135" s="57" t="s">
        <v>822</v>
      </c>
      <c r="BI135" s="364" t="s">
        <v>942</v>
      </c>
    </row>
    <row r="136" spans="1:61" ht="25.5" customHeight="1" x14ac:dyDescent="0.25">
      <c r="A136" s="39" t="s">
        <v>696</v>
      </c>
      <c r="B136" s="39" t="s">
        <v>697</v>
      </c>
      <c r="C136" s="39" t="s">
        <v>698</v>
      </c>
      <c r="D136" s="40" t="s">
        <v>699</v>
      </c>
      <c r="E136" s="41" t="s">
        <v>298</v>
      </c>
      <c r="F136" s="41" t="s">
        <v>122</v>
      </c>
      <c r="G136" s="41" t="s">
        <v>400</v>
      </c>
      <c r="H136" s="41" t="s">
        <v>695</v>
      </c>
      <c r="I136" s="41" t="s">
        <v>116</v>
      </c>
      <c r="J136" s="41"/>
      <c r="K136" s="41"/>
      <c r="L136" s="41"/>
      <c r="M136" s="41"/>
      <c r="N136" s="42">
        <v>51582.96</v>
      </c>
      <c r="O136" s="42">
        <v>7737.45</v>
      </c>
      <c r="P136" s="42"/>
      <c r="Q136" s="42"/>
      <c r="R136" s="42"/>
      <c r="S136" s="42">
        <v>43845.51</v>
      </c>
      <c r="T136" s="43">
        <v>42644</v>
      </c>
      <c r="U136" s="44">
        <v>42705</v>
      </c>
      <c r="V136" s="44">
        <v>42825</v>
      </c>
      <c r="W136" s="45">
        <v>43373</v>
      </c>
      <c r="X136" s="91"/>
      <c r="Y136" s="91">
        <v>191237.94</v>
      </c>
      <c r="Z136" s="91">
        <v>50000</v>
      </c>
      <c r="AA136" s="91"/>
      <c r="AB136" s="91"/>
      <c r="AC136" s="91"/>
      <c r="AD136" s="149"/>
      <c r="AE136" s="131"/>
      <c r="AF136" s="133">
        <v>38</v>
      </c>
      <c r="AG136" s="116" t="s">
        <v>254</v>
      </c>
      <c r="AH136" s="117"/>
      <c r="AI136" s="132"/>
      <c r="AJ136" s="131"/>
      <c r="AK136" s="133"/>
      <c r="AL136" s="117"/>
      <c r="AM136" s="117"/>
      <c r="AN136" s="117"/>
      <c r="AO136" s="117"/>
      <c r="AP136" s="117" t="s">
        <v>179</v>
      </c>
      <c r="AQ136" s="116" t="s">
        <v>779</v>
      </c>
      <c r="AR136" s="116">
        <f>0.7-0.18</f>
        <v>0.52</v>
      </c>
      <c r="AS136" s="117" t="s">
        <v>182</v>
      </c>
      <c r="AT136" s="116" t="s">
        <v>781</v>
      </c>
      <c r="AU136" s="117">
        <v>3</v>
      </c>
      <c r="AV136" s="131"/>
      <c r="AW136" s="131"/>
      <c r="AX136" s="131"/>
      <c r="AY136" s="116"/>
      <c r="AZ136" s="116"/>
      <c r="BA136" s="117"/>
      <c r="BB136" s="117"/>
      <c r="BC136" s="117"/>
      <c r="BD136" s="117"/>
      <c r="BE136" s="117"/>
      <c r="BF136" s="117"/>
      <c r="BG136" s="132"/>
      <c r="BH136" s="57" t="s">
        <v>820</v>
      </c>
      <c r="BI136" s="364" t="s">
        <v>940</v>
      </c>
    </row>
    <row r="137" spans="1:61" ht="25.5" customHeight="1" x14ac:dyDescent="0.25">
      <c r="A137" s="39" t="s">
        <v>700</v>
      </c>
      <c r="B137" s="39" t="s">
        <v>701</v>
      </c>
      <c r="C137" s="39" t="s">
        <v>1011</v>
      </c>
      <c r="D137" s="40" t="s">
        <v>702</v>
      </c>
      <c r="E137" s="41" t="s">
        <v>298</v>
      </c>
      <c r="F137" s="41" t="s">
        <v>122</v>
      </c>
      <c r="G137" s="41" t="s">
        <v>400</v>
      </c>
      <c r="H137" s="41" t="s">
        <v>695</v>
      </c>
      <c r="I137" s="41" t="s">
        <v>116</v>
      </c>
      <c r="J137" s="41"/>
      <c r="K137" s="41"/>
      <c r="L137" s="41"/>
      <c r="M137" s="41"/>
      <c r="N137" s="42">
        <v>917723.65</v>
      </c>
      <c r="O137" s="42">
        <v>137658.54999999999</v>
      </c>
      <c r="P137" s="42"/>
      <c r="Q137" s="42"/>
      <c r="R137" s="42"/>
      <c r="S137" s="42">
        <v>780065.1</v>
      </c>
      <c r="T137" s="43">
        <v>43373</v>
      </c>
      <c r="U137" s="44">
        <v>43585</v>
      </c>
      <c r="V137" s="44">
        <v>43676</v>
      </c>
      <c r="W137" s="45">
        <v>44407</v>
      </c>
      <c r="X137" s="91"/>
      <c r="Y137" s="91"/>
      <c r="Z137" s="91"/>
      <c r="AA137" s="91">
        <f>S137*0.4</f>
        <v>312026.03999999998</v>
      </c>
      <c r="AB137" s="91">
        <f>S137*0.4</f>
        <v>312026.03999999998</v>
      </c>
      <c r="AC137" s="91">
        <f>S137*0.2</f>
        <v>156013.01999999999</v>
      </c>
      <c r="AD137" s="149"/>
      <c r="AE137" s="131"/>
      <c r="AF137" s="133">
        <v>38</v>
      </c>
      <c r="AG137" s="116" t="s">
        <v>254</v>
      </c>
      <c r="AH137" s="117"/>
      <c r="AI137" s="132"/>
      <c r="AJ137" s="131"/>
      <c r="AK137" s="133"/>
      <c r="AL137" s="117"/>
      <c r="AM137" s="117"/>
      <c r="AN137" s="117"/>
      <c r="AO137" s="117"/>
      <c r="AP137" s="117" t="s">
        <v>179</v>
      </c>
      <c r="AQ137" s="116" t="s">
        <v>779</v>
      </c>
      <c r="AR137" s="116">
        <f>7.3+0.18</f>
        <v>7.4799999999999995</v>
      </c>
      <c r="AS137" s="117" t="s">
        <v>183</v>
      </c>
      <c r="AT137" s="116" t="s">
        <v>782</v>
      </c>
      <c r="AU137" s="117">
        <v>2</v>
      </c>
      <c r="AV137" s="116" t="s">
        <v>180</v>
      </c>
      <c r="AW137" s="116" t="s">
        <v>181</v>
      </c>
      <c r="AX137" s="117">
        <v>1</v>
      </c>
      <c r="AY137" s="131"/>
      <c r="AZ137" s="131"/>
      <c r="BA137" s="131"/>
      <c r="BB137" s="131"/>
      <c r="BC137" s="131"/>
      <c r="BD137" s="131"/>
      <c r="BE137" s="131"/>
      <c r="BF137" s="131"/>
      <c r="BG137" s="369"/>
      <c r="BH137" s="57" t="s">
        <v>885</v>
      </c>
      <c r="BI137" s="364" t="s">
        <v>948</v>
      </c>
    </row>
    <row r="138" spans="1:61" ht="25.5" customHeight="1" x14ac:dyDescent="0.25">
      <c r="A138" s="39" t="s">
        <v>703</v>
      </c>
      <c r="B138" s="39" t="s">
        <v>704</v>
      </c>
      <c r="C138" s="39"/>
      <c r="D138" s="40" t="s">
        <v>705</v>
      </c>
      <c r="E138" s="41" t="s">
        <v>298</v>
      </c>
      <c r="F138" s="41" t="s">
        <v>122</v>
      </c>
      <c r="G138" s="41" t="s">
        <v>400</v>
      </c>
      <c r="H138" s="41" t="s">
        <v>695</v>
      </c>
      <c r="I138" s="41" t="s">
        <v>116</v>
      </c>
      <c r="J138" s="41"/>
      <c r="K138" s="41"/>
      <c r="L138" s="41"/>
      <c r="M138" s="41" t="s">
        <v>38</v>
      </c>
      <c r="N138" s="42">
        <v>296511.84999999998</v>
      </c>
      <c r="O138" s="42">
        <v>44476.78</v>
      </c>
      <c r="P138" s="42"/>
      <c r="Q138" s="42"/>
      <c r="R138" s="42"/>
      <c r="S138" s="42">
        <v>252035.07</v>
      </c>
      <c r="T138" s="43"/>
      <c r="U138" s="44"/>
      <c r="V138" s="44"/>
      <c r="W138" s="45" t="s">
        <v>276</v>
      </c>
      <c r="X138" s="91"/>
      <c r="Y138" s="91"/>
      <c r="Z138" s="91"/>
      <c r="AA138" s="91"/>
      <c r="AB138" s="91"/>
      <c r="AC138" s="91"/>
      <c r="AD138" s="149"/>
      <c r="AE138" s="131"/>
      <c r="AF138" s="133">
        <v>39</v>
      </c>
      <c r="AG138" s="116" t="s">
        <v>254</v>
      </c>
      <c r="AH138" s="117"/>
      <c r="AI138" s="132"/>
      <c r="AJ138" s="131"/>
      <c r="AK138" s="133"/>
      <c r="AL138" s="117"/>
      <c r="AM138" s="117"/>
      <c r="AN138" s="117"/>
      <c r="AO138" s="117"/>
      <c r="AP138" s="117"/>
      <c r="AQ138" s="116"/>
      <c r="AR138" s="117"/>
      <c r="AS138" s="117"/>
      <c r="AT138" s="117"/>
      <c r="AU138" s="117"/>
      <c r="AV138" s="117"/>
      <c r="AW138" s="117"/>
      <c r="AX138" s="117"/>
      <c r="AY138" s="117"/>
      <c r="AZ138" s="117"/>
      <c r="BA138" s="117"/>
      <c r="BB138" s="117"/>
      <c r="BC138" s="117"/>
      <c r="BD138" s="117"/>
      <c r="BE138" s="117"/>
      <c r="BF138" s="117"/>
      <c r="BG138" s="132"/>
      <c r="BH138" s="57"/>
      <c r="BI138" s="364" t="s">
        <v>276</v>
      </c>
    </row>
    <row r="139" spans="1:61" ht="25.5" customHeight="1" x14ac:dyDescent="0.25">
      <c r="A139" s="39" t="s">
        <v>706</v>
      </c>
      <c r="B139" s="39" t="s">
        <v>707</v>
      </c>
      <c r="C139" s="39" t="s">
        <v>708</v>
      </c>
      <c r="D139" s="40" t="s">
        <v>709</v>
      </c>
      <c r="E139" s="41" t="s">
        <v>273</v>
      </c>
      <c r="F139" s="41" t="s">
        <v>122</v>
      </c>
      <c r="G139" s="41" t="s">
        <v>362</v>
      </c>
      <c r="H139" s="41" t="s">
        <v>695</v>
      </c>
      <c r="I139" s="41" t="s">
        <v>116</v>
      </c>
      <c r="J139" s="41"/>
      <c r="K139" s="41"/>
      <c r="L139" s="41"/>
      <c r="M139" s="41"/>
      <c r="N139" s="42">
        <v>280477.84999999998</v>
      </c>
      <c r="O139" s="42">
        <v>42071.68</v>
      </c>
      <c r="P139" s="42"/>
      <c r="Q139" s="42"/>
      <c r="R139" s="42"/>
      <c r="S139" s="42">
        <v>238406.17</v>
      </c>
      <c r="T139" s="43">
        <v>42644</v>
      </c>
      <c r="U139" s="44">
        <v>42705</v>
      </c>
      <c r="V139" s="44">
        <v>42825</v>
      </c>
      <c r="W139" s="45">
        <v>43524</v>
      </c>
      <c r="X139" s="91">
        <v>0</v>
      </c>
      <c r="Y139" s="91">
        <v>140000</v>
      </c>
      <c r="Z139" s="91">
        <v>140000</v>
      </c>
      <c r="AA139" s="91">
        <v>18352.16</v>
      </c>
      <c r="AB139" s="91">
        <v>0</v>
      </c>
      <c r="AC139" s="91"/>
      <c r="AD139" s="149"/>
      <c r="AE139" s="131"/>
      <c r="AF139" s="133">
        <v>38</v>
      </c>
      <c r="AG139" s="116" t="s">
        <v>254</v>
      </c>
      <c r="AH139" s="117"/>
      <c r="AI139" s="132"/>
      <c r="AJ139" s="131"/>
      <c r="AK139" s="133"/>
      <c r="AL139" s="117"/>
      <c r="AM139" s="117"/>
      <c r="AN139" s="117"/>
      <c r="AO139" s="117"/>
      <c r="AP139" s="117" t="s">
        <v>179</v>
      </c>
      <c r="AQ139" s="116" t="s">
        <v>783</v>
      </c>
      <c r="AR139" s="117">
        <v>4</v>
      </c>
      <c r="AS139" s="116" t="s">
        <v>180</v>
      </c>
      <c r="AT139" s="116" t="s">
        <v>181</v>
      </c>
      <c r="AU139" s="117">
        <v>1</v>
      </c>
      <c r="AV139" s="117"/>
      <c r="AW139" s="117"/>
      <c r="AX139" s="117"/>
      <c r="AY139" s="131"/>
      <c r="AZ139" s="131"/>
      <c r="BA139" s="131"/>
      <c r="BB139" s="131"/>
      <c r="BC139" s="131"/>
      <c r="BD139" s="131"/>
      <c r="BE139" s="131"/>
      <c r="BF139" s="131"/>
      <c r="BG139" s="369"/>
      <c r="BH139" s="57" t="s">
        <v>821</v>
      </c>
      <c r="BI139" s="364" t="s">
        <v>940</v>
      </c>
    </row>
    <row r="140" spans="1:61" ht="25.5" customHeight="1" x14ac:dyDescent="0.25">
      <c r="A140" s="39" t="s">
        <v>710</v>
      </c>
      <c r="B140" s="39" t="s">
        <v>711</v>
      </c>
      <c r="C140" s="39" t="s">
        <v>712</v>
      </c>
      <c r="D140" s="40" t="s">
        <v>713</v>
      </c>
      <c r="E140" s="41" t="s">
        <v>267</v>
      </c>
      <c r="F140" s="41" t="s">
        <v>122</v>
      </c>
      <c r="G140" s="41" t="s">
        <v>494</v>
      </c>
      <c r="H140" s="41" t="s">
        <v>695</v>
      </c>
      <c r="I140" s="41" t="s">
        <v>116</v>
      </c>
      <c r="J140" s="41"/>
      <c r="K140" s="41"/>
      <c r="L140" s="41"/>
      <c r="M140" s="41"/>
      <c r="N140" s="42">
        <v>372156.12</v>
      </c>
      <c r="O140" s="42">
        <v>55823.42</v>
      </c>
      <c r="P140" s="42"/>
      <c r="Q140" s="42"/>
      <c r="R140" s="42"/>
      <c r="S140" s="42">
        <v>316332.7</v>
      </c>
      <c r="T140" s="43">
        <v>42644</v>
      </c>
      <c r="U140" s="44">
        <v>42705</v>
      </c>
      <c r="V140" s="44">
        <v>42825</v>
      </c>
      <c r="W140" s="45">
        <v>43496</v>
      </c>
      <c r="X140" s="91"/>
      <c r="Y140" s="91">
        <v>117700</v>
      </c>
      <c r="Z140" s="91">
        <v>147700</v>
      </c>
      <c r="AA140" s="91">
        <v>91045.8</v>
      </c>
      <c r="AB140" s="91"/>
      <c r="AC140" s="91"/>
      <c r="AD140" s="149"/>
      <c r="AE140" s="131"/>
      <c r="AF140" s="133">
        <v>38</v>
      </c>
      <c r="AG140" s="116" t="s">
        <v>254</v>
      </c>
      <c r="AH140" s="117"/>
      <c r="AI140" s="132"/>
      <c r="AJ140" s="131"/>
      <c r="AK140" s="133"/>
      <c r="AL140" s="117"/>
      <c r="AM140" s="117"/>
      <c r="AN140" s="117"/>
      <c r="AO140" s="117"/>
      <c r="AP140" s="117" t="s">
        <v>179</v>
      </c>
      <c r="AQ140" s="116" t="s">
        <v>783</v>
      </c>
      <c r="AR140" s="116">
        <v>3.47</v>
      </c>
      <c r="AS140" s="116" t="s">
        <v>180</v>
      </c>
      <c r="AT140" s="116" t="s">
        <v>181</v>
      </c>
      <c r="AU140" s="117">
        <v>1</v>
      </c>
      <c r="AV140" s="117"/>
      <c r="AW140" s="117"/>
      <c r="AX140" s="117"/>
      <c r="AY140" s="116"/>
      <c r="AZ140" s="116"/>
      <c r="BA140" s="117"/>
      <c r="BB140" s="117"/>
      <c r="BC140" s="117"/>
      <c r="BD140" s="117"/>
      <c r="BE140" s="117"/>
      <c r="BF140" s="117"/>
      <c r="BG140" s="132"/>
      <c r="BH140" s="57" t="s">
        <v>819</v>
      </c>
      <c r="BI140" s="364" t="s">
        <v>940</v>
      </c>
    </row>
    <row r="141" spans="1:61" ht="27.75" customHeight="1" x14ac:dyDescent="0.25">
      <c r="A141" s="39" t="s">
        <v>714</v>
      </c>
      <c r="B141" s="39" t="s">
        <v>715</v>
      </c>
      <c r="C141" s="39" t="s">
        <v>1056</v>
      </c>
      <c r="D141" s="40" t="s">
        <v>716</v>
      </c>
      <c r="E141" s="41" t="s">
        <v>267</v>
      </c>
      <c r="F141" s="41" t="s">
        <v>122</v>
      </c>
      <c r="G141" s="41" t="s">
        <v>494</v>
      </c>
      <c r="H141" s="41" t="s">
        <v>695</v>
      </c>
      <c r="I141" s="41" t="s">
        <v>116</v>
      </c>
      <c r="J141" s="41"/>
      <c r="K141" s="41"/>
      <c r="L141" s="41"/>
      <c r="M141" s="41"/>
      <c r="N141" s="42">
        <v>31576.66</v>
      </c>
      <c r="O141" s="42">
        <v>4736.66</v>
      </c>
      <c r="P141" s="42"/>
      <c r="Q141" s="42"/>
      <c r="R141" s="42"/>
      <c r="S141" s="42">
        <v>26840</v>
      </c>
      <c r="T141" s="43">
        <v>43373</v>
      </c>
      <c r="U141" s="44">
        <v>43646</v>
      </c>
      <c r="V141" s="44">
        <v>43707</v>
      </c>
      <c r="W141" s="45">
        <v>44377</v>
      </c>
      <c r="X141" s="91"/>
      <c r="Y141" s="131"/>
      <c r="Z141" s="91">
        <v>0</v>
      </c>
      <c r="AA141" s="91">
        <v>25000</v>
      </c>
      <c r="AB141" s="91">
        <v>55000</v>
      </c>
      <c r="AC141" s="91">
        <v>30000</v>
      </c>
      <c r="AD141" s="149"/>
      <c r="AE141" s="131"/>
      <c r="AF141" s="133">
        <v>38</v>
      </c>
      <c r="AG141" s="116" t="s">
        <v>254</v>
      </c>
      <c r="AH141" s="117"/>
      <c r="AI141" s="132"/>
      <c r="AJ141" s="131"/>
      <c r="AK141" s="133"/>
      <c r="AL141" s="117"/>
      <c r="AM141" s="117"/>
      <c r="AN141" s="117"/>
      <c r="AO141" s="117"/>
      <c r="AP141" s="117" t="s">
        <v>179</v>
      </c>
      <c r="AQ141" s="116" t="s">
        <v>779</v>
      </c>
      <c r="AR141" s="116">
        <v>0.22</v>
      </c>
      <c r="AS141" s="117" t="s">
        <v>229</v>
      </c>
      <c r="AT141" s="116" t="s">
        <v>780</v>
      </c>
      <c r="AU141" s="117">
        <v>1</v>
      </c>
      <c r="AV141" s="116" t="s">
        <v>182</v>
      </c>
      <c r="AW141" s="116" t="s">
        <v>781</v>
      </c>
      <c r="AX141" s="116">
        <v>3</v>
      </c>
      <c r="AY141" s="131"/>
      <c r="AZ141" s="131"/>
      <c r="BA141" s="131"/>
      <c r="BB141" s="131"/>
      <c r="BC141" s="131"/>
      <c r="BD141" s="131"/>
      <c r="BE141" s="131"/>
      <c r="BF141" s="131"/>
      <c r="BG141" s="369"/>
      <c r="BH141" s="57" t="s">
        <v>886</v>
      </c>
      <c r="BI141" s="364" t="s">
        <v>1015</v>
      </c>
    </row>
    <row r="142" spans="1:61" ht="27.75" customHeight="1" x14ac:dyDescent="0.25">
      <c r="A142" s="39" t="s">
        <v>1176</v>
      </c>
      <c r="B142" s="39" t="s">
        <v>1182</v>
      </c>
      <c r="C142" s="39"/>
      <c r="D142" s="40" t="s">
        <v>1178</v>
      </c>
      <c r="E142" s="41" t="s">
        <v>267</v>
      </c>
      <c r="F142" s="41" t="s">
        <v>122</v>
      </c>
      <c r="G142" s="41" t="s">
        <v>494</v>
      </c>
      <c r="H142" s="41" t="s">
        <v>695</v>
      </c>
      <c r="I142" s="41" t="s">
        <v>116</v>
      </c>
      <c r="J142" s="41"/>
      <c r="K142" s="41"/>
      <c r="L142" s="41"/>
      <c r="M142" s="41"/>
      <c r="N142" s="42">
        <f t="shared" ref="N142" si="0">O142+S142</f>
        <v>145027.18</v>
      </c>
      <c r="O142" s="42">
        <v>21754.080000000002</v>
      </c>
      <c r="P142" s="42"/>
      <c r="Q142" s="42"/>
      <c r="R142" s="42"/>
      <c r="S142" s="42">
        <v>123273.1</v>
      </c>
      <c r="T142" s="44">
        <v>43983</v>
      </c>
      <c r="U142" s="44">
        <v>44136</v>
      </c>
      <c r="V142" s="44">
        <v>44196</v>
      </c>
      <c r="W142" s="45">
        <v>44561</v>
      </c>
      <c r="X142" s="521"/>
      <c r="Y142" s="199"/>
      <c r="Z142" s="521"/>
      <c r="AA142" s="521"/>
      <c r="AB142" s="521"/>
      <c r="AC142" s="521"/>
      <c r="AD142" s="521"/>
      <c r="AE142" s="199"/>
      <c r="AF142" s="133">
        <v>38</v>
      </c>
      <c r="AG142" s="116" t="s">
        <v>254</v>
      </c>
      <c r="AH142" s="522"/>
      <c r="AI142" s="522"/>
      <c r="AJ142" s="199"/>
      <c r="AK142" s="522"/>
      <c r="AL142" s="522"/>
      <c r="AM142" s="522"/>
      <c r="AN142" s="522"/>
      <c r="AO142" s="522"/>
      <c r="AP142" s="117" t="s">
        <v>179</v>
      </c>
      <c r="AQ142" s="116" t="s">
        <v>779</v>
      </c>
      <c r="AR142" s="116">
        <v>4.5999999999999996</v>
      </c>
      <c r="AS142" s="116" t="s">
        <v>180</v>
      </c>
      <c r="AT142" s="116" t="s">
        <v>181</v>
      </c>
      <c r="AU142" s="117">
        <v>1</v>
      </c>
      <c r="AV142" s="116"/>
      <c r="AW142" s="116"/>
      <c r="AX142" s="116"/>
      <c r="AY142" s="131"/>
      <c r="AZ142" s="131"/>
      <c r="BA142" s="131"/>
      <c r="BB142" s="131"/>
      <c r="BC142" s="131"/>
      <c r="BD142" s="131"/>
      <c r="BE142" s="131"/>
      <c r="BF142" s="131"/>
      <c r="BG142" s="131"/>
      <c r="BH142" s="57" t="s">
        <v>1179</v>
      </c>
      <c r="BI142" s="364" t="s">
        <v>1015</v>
      </c>
    </row>
    <row r="143" spans="1:61" ht="27.75" customHeight="1" x14ac:dyDescent="0.25">
      <c r="A143" s="39" t="s">
        <v>1177</v>
      </c>
      <c r="B143" s="39" t="s">
        <v>1183</v>
      </c>
      <c r="C143" s="39"/>
      <c r="D143" s="40" t="s">
        <v>1180</v>
      </c>
      <c r="E143" s="41" t="s">
        <v>273</v>
      </c>
      <c r="F143" s="41" t="s">
        <v>122</v>
      </c>
      <c r="G143" s="41" t="s">
        <v>362</v>
      </c>
      <c r="H143" s="41" t="s">
        <v>695</v>
      </c>
      <c r="I143" s="41" t="s">
        <v>116</v>
      </c>
      <c r="J143" s="41"/>
      <c r="K143" s="41"/>
      <c r="L143" s="41"/>
      <c r="M143" s="41"/>
      <c r="N143" s="42">
        <f>O143+S143</f>
        <v>75505</v>
      </c>
      <c r="O143" s="42">
        <v>11325.75</v>
      </c>
      <c r="P143" s="42"/>
      <c r="Q143" s="42"/>
      <c r="R143" s="42"/>
      <c r="S143" s="42">
        <v>64179.25</v>
      </c>
      <c r="T143" s="44">
        <v>43980</v>
      </c>
      <c r="U143" s="44">
        <v>44134</v>
      </c>
      <c r="V143" s="44">
        <v>44196</v>
      </c>
      <c r="W143" s="45">
        <v>44561</v>
      </c>
      <c r="X143" s="521"/>
      <c r="Y143" s="199"/>
      <c r="Z143" s="521"/>
      <c r="AA143" s="521"/>
      <c r="AB143" s="521"/>
      <c r="AC143" s="521"/>
      <c r="AD143" s="521"/>
      <c r="AE143" s="199"/>
      <c r="AF143" s="133">
        <v>38</v>
      </c>
      <c r="AG143" s="116" t="s">
        <v>254</v>
      </c>
      <c r="AH143" s="522"/>
      <c r="AI143" s="522"/>
      <c r="AJ143" s="199"/>
      <c r="AK143" s="522"/>
      <c r="AL143" s="522"/>
      <c r="AM143" s="522"/>
      <c r="AN143" s="522"/>
      <c r="AO143" s="522"/>
      <c r="AP143" s="117" t="s">
        <v>179</v>
      </c>
      <c r="AQ143" s="116" t="s">
        <v>779</v>
      </c>
      <c r="AR143" s="116">
        <v>2</v>
      </c>
      <c r="AS143" s="116" t="s">
        <v>180</v>
      </c>
      <c r="AT143" s="116" t="s">
        <v>181</v>
      </c>
      <c r="AU143" s="117">
        <v>1</v>
      </c>
      <c r="AV143" s="116"/>
      <c r="AW143" s="116"/>
      <c r="AX143" s="116"/>
      <c r="AY143" s="131"/>
      <c r="AZ143" s="131"/>
      <c r="BA143" s="131"/>
      <c r="BB143" s="131"/>
      <c r="BC143" s="131"/>
      <c r="BD143" s="131"/>
      <c r="BE143" s="131"/>
      <c r="BF143" s="131"/>
      <c r="BG143" s="131"/>
      <c r="BH143" s="57" t="s">
        <v>1181</v>
      </c>
      <c r="BI143" s="364" t="s">
        <v>1015</v>
      </c>
    </row>
    <row r="144" spans="1:61" ht="21.75" customHeight="1" x14ac:dyDescent="0.2">
      <c r="A144" s="523" t="s">
        <v>784</v>
      </c>
      <c r="B144" s="523"/>
      <c r="C144" s="523"/>
      <c r="D144" s="524"/>
      <c r="E144" s="431"/>
      <c r="F144" s="431"/>
      <c r="G144" s="431"/>
      <c r="H144" s="431"/>
      <c r="I144" s="431"/>
      <c r="J144" s="431"/>
      <c r="K144" s="431"/>
      <c r="L144" s="431"/>
      <c r="M144" s="431"/>
      <c r="N144" s="498">
        <f t="shared" ref="N144:S144" si="1">SUM(N6:N141)-N138</f>
        <v>79695591.164705873</v>
      </c>
      <c r="O144" s="498">
        <f t="shared" si="1"/>
        <v>7211383.980588235</v>
      </c>
      <c r="P144" s="498">
        <f t="shared" si="1"/>
        <v>1048574.2541176471</v>
      </c>
      <c r="Q144" s="498">
        <f t="shared" si="1"/>
        <v>41284669.420000002</v>
      </c>
      <c r="R144" s="498">
        <f t="shared" si="1"/>
        <v>738574.84000000008</v>
      </c>
      <c r="S144" s="498">
        <f t="shared" si="1"/>
        <v>32733750.670000006</v>
      </c>
      <c r="T144" s="498"/>
      <c r="U144" s="498"/>
      <c r="V144" s="498"/>
      <c r="W144" s="525"/>
      <c r="X144" s="498">
        <f>SUM(Z6:Z7)-X138</f>
        <v>0</v>
      </c>
      <c r="Y144" s="498">
        <f>SUM(AA6:AA7)-Y138</f>
        <v>0</v>
      </c>
      <c r="Z144" s="498">
        <f>SUM(AB6:AB7)-Z138</f>
        <v>0</v>
      </c>
      <c r="AA144" s="498">
        <f>SUM(AC6:AC7)-AA138</f>
        <v>0</v>
      </c>
      <c r="AB144" s="498">
        <f>SUM(AD6:AD141)-AB138</f>
        <v>10000</v>
      </c>
      <c r="AC144" s="498">
        <f>SUM(AE6:AE141)-AC138</f>
        <v>0</v>
      </c>
      <c r="AD144" s="498">
        <f>SUM(AF6:AF141)-AD138</f>
        <v>2548</v>
      </c>
      <c r="AE144" s="498">
        <f>SUM(AG6:AG141)-AE138</f>
        <v>0</v>
      </c>
      <c r="AF144" s="498"/>
      <c r="AG144" s="431"/>
      <c r="AH144" s="431"/>
      <c r="AI144" s="431"/>
      <c r="AJ144" s="431"/>
      <c r="AK144" s="431"/>
      <c r="AL144" s="431"/>
      <c r="AM144" s="431"/>
      <c r="AN144" s="431"/>
      <c r="AO144" s="431"/>
      <c r="AP144" s="432"/>
      <c r="AQ144" s="432"/>
      <c r="AR144" s="432"/>
      <c r="AS144" s="432"/>
      <c r="AT144" s="431"/>
      <c r="AU144" s="432"/>
      <c r="AV144" s="432"/>
      <c r="AW144" s="431"/>
      <c r="AX144" s="432"/>
      <c r="AY144" s="432"/>
      <c r="AZ144" s="431"/>
      <c r="BA144" s="432"/>
    </row>
  </sheetData>
  <autoFilter ref="A4:BI144"/>
  <mergeCells count="6">
    <mergeCell ref="AP3:BG3"/>
    <mergeCell ref="A3:M3"/>
    <mergeCell ref="N3:S3"/>
    <mergeCell ref="T3:W3"/>
    <mergeCell ref="X3:AE3"/>
    <mergeCell ref="AF3:AO3"/>
  </mergeCells>
  <pageMargins left="0.7" right="0.7" top="0.75" bottom="0.75" header="0.3" footer="0.3"/>
  <pageSetup paperSize="9" scale="26"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ET397"/>
  <sheetViews>
    <sheetView topLeftCell="A4" workbookViewId="0">
      <pane xSplit="4" ySplit="1" topLeftCell="E5" activePane="bottomRight" state="frozen"/>
      <selection activeCell="A4" sqref="A4"/>
      <selection pane="topRight" activeCell="E4" sqref="E4"/>
      <selection pane="bottomLeft" activeCell="A5" sqref="A5"/>
      <selection pane="bottomRight" activeCell="N132" sqref="N132:S138"/>
    </sheetView>
  </sheetViews>
  <sheetFormatPr defaultRowHeight="12.75" x14ac:dyDescent="0.2"/>
  <cols>
    <col min="1" max="1" width="8.42578125" style="98" customWidth="1"/>
    <col min="2" max="2" width="17.42578125" style="98" customWidth="1"/>
    <col min="3" max="3" width="21.85546875" style="98"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2" width="4.85546875" style="99" customWidth="1"/>
    <col min="13" max="13" width="4.140625" style="99" customWidth="1"/>
    <col min="14" max="14" width="15" style="99" customWidth="1"/>
    <col min="15" max="15" width="13.42578125" style="99" customWidth="1"/>
    <col min="16" max="16" width="14.140625" style="99" customWidth="1"/>
    <col min="17" max="18" width="12.85546875" style="99" customWidth="1"/>
    <col min="19" max="19" width="13.7109375" style="99" customWidth="1"/>
    <col min="20" max="20" width="8" style="99" customWidth="1"/>
    <col min="21" max="21" width="8.7109375" style="99" customWidth="1"/>
    <col min="22" max="22" width="8.28515625" style="99" customWidth="1"/>
    <col min="23" max="23" width="9.5703125" style="99" customWidth="1"/>
    <col min="24" max="31" width="12.28515625" style="99" hidden="1" customWidth="1"/>
    <col min="32" max="32" width="12.28515625" style="99" customWidth="1"/>
    <col min="33" max="33" width="9.140625" style="100" customWidth="1"/>
    <col min="34" max="41" width="9.140625" style="100" hidden="1" customWidth="1"/>
    <col min="42" max="42" width="9.140625" style="100"/>
    <col min="43" max="43" width="16.28515625" style="100" customWidth="1"/>
    <col min="44" max="53" width="9.140625" style="100"/>
    <col min="54" max="59" width="9.140625" style="101"/>
    <col min="60" max="60" width="17.7109375" style="146" customWidth="1"/>
    <col min="61" max="61" width="18.85546875" style="101" customWidth="1"/>
    <col min="62" max="150" width="9.140625" style="101"/>
    <col min="151" max="16384" width="9.140625" style="99"/>
  </cols>
  <sheetData>
    <row r="2" spans="1:150" ht="13.5" thickBot="1" x14ac:dyDescent="0.25"/>
    <row r="3" spans="1:150" ht="42" customHeight="1" thickBot="1" x14ac:dyDescent="0.25">
      <c r="A3" s="536" t="s">
        <v>100</v>
      </c>
      <c r="B3" s="537"/>
      <c r="C3" s="537"/>
      <c r="D3" s="537"/>
      <c r="E3" s="537"/>
      <c r="F3" s="537"/>
      <c r="G3" s="537"/>
      <c r="H3" s="537"/>
      <c r="I3" s="537"/>
      <c r="J3" s="537"/>
      <c r="K3" s="537"/>
      <c r="L3" s="537"/>
      <c r="M3" s="538"/>
      <c r="N3" s="536" t="s">
        <v>101</v>
      </c>
      <c r="O3" s="537"/>
      <c r="P3" s="537"/>
      <c r="Q3" s="537"/>
      <c r="R3" s="537"/>
      <c r="S3" s="538"/>
      <c r="T3" s="539" t="s">
        <v>102</v>
      </c>
      <c r="U3" s="539"/>
      <c r="V3" s="539"/>
      <c r="W3" s="539"/>
      <c r="X3" s="536" t="s">
        <v>717</v>
      </c>
      <c r="Y3" s="537"/>
      <c r="Z3" s="537"/>
      <c r="AA3" s="537"/>
      <c r="AB3" s="537"/>
      <c r="AC3" s="537"/>
      <c r="AD3" s="537"/>
      <c r="AE3" s="538"/>
      <c r="AF3" s="529" t="s">
        <v>718</v>
      </c>
      <c r="AG3" s="530"/>
      <c r="AH3" s="530"/>
      <c r="AI3" s="530"/>
      <c r="AJ3" s="530"/>
      <c r="AK3" s="530"/>
      <c r="AL3" s="530"/>
      <c r="AM3" s="530"/>
      <c r="AN3" s="530"/>
      <c r="AO3" s="531"/>
      <c r="AP3" s="532" t="s">
        <v>719</v>
      </c>
      <c r="AQ3" s="533"/>
      <c r="AR3" s="533"/>
      <c r="AS3" s="533"/>
      <c r="AT3" s="533"/>
      <c r="AU3" s="533"/>
      <c r="AV3" s="533"/>
      <c r="AW3" s="533"/>
      <c r="AX3" s="533"/>
      <c r="AY3" s="533"/>
      <c r="AZ3" s="533"/>
      <c r="BA3" s="533"/>
      <c r="BB3" s="533"/>
      <c r="BC3" s="533"/>
      <c r="BD3" s="533"/>
      <c r="BE3" s="533"/>
      <c r="BF3" s="533"/>
      <c r="BG3" s="533"/>
    </row>
    <row r="4" spans="1:150" ht="123.75" customHeight="1" thickBot="1" x14ac:dyDescent="0.25">
      <c r="A4" s="102" t="s">
        <v>80</v>
      </c>
      <c r="B4" s="326" t="s">
        <v>17</v>
      </c>
      <c r="C4" s="326" t="s">
        <v>260</v>
      </c>
      <c r="D4" s="326" t="s">
        <v>103</v>
      </c>
      <c r="E4" s="103" t="s">
        <v>104</v>
      </c>
      <c r="F4" s="103" t="s">
        <v>720</v>
      </c>
      <c r="G4" s="103" t="s">
        <v>2</v>
      </c>
      <c r="H4" s="103" t="s">
        <v>721</v>
      </c>
      <c r="I4" s="103" t="s">
        <v>722</v>
      </c>
      <c r="J4" s="103" t="s">
        <v>723</v>
      </c>
      <c r="K4" s="103" t="s">
        <v>36</v>
      </c>
      <c r="L4" s="103" t="s">
        <v>37</v>
      </c>
      <c r="M4" s="103" t="s">
        <v>724</v>
      </c>
      <c r="N4" s="103" t="s">
        <v>105</v>
      </c>
      <c r="O4" s="103" t="s">
        <v>106</v>
      </c>
      <c r="P4" s="103" t="s">
        <v>107</v>
      </c>
      <c r="Q4" s="103" t="s">
        <v>108</v>
      </c>
      <c r="R4" s="103" t="s">
        <v>109</v>
      </c>
      <c r="S4" s="103" t="s">
        <v>82</v>
      </c>
      <c r="T4" s="104" t="s">
        <v>725</v>
      </c>
      <c r="U4" s="104" t="s">
        <v>726</v>
      </c>
      <c r="V4" s="105" t="s">
        <v>727</v>
      </c>
      <c r="W4" s="104" t="s">
        <v>110</v>
      </c>
      <c r="X4" s="104" t="s">
        <v>75</v>
      </c>
      <c r="Y4" s="104" t="s">
        <v>76</v>
      </c>
      <c r="Z4" s="104" t="s">
        <v>77</v>
      </c>
      <c r="AA4" s="104" t="s">
        <v>78</v>
      </c>
      <c r="AB4" s="104" t="s">
        <v>79</v>
      </c>
      <c r="AC4" s="104" t="s">
        <v>728</v>
      </c>
      <c r="AD4" s="104" t="s">
        <v>729</v>
      </c>
      <c r="AE4" s="104" t="s">
        <v>730</v>
      </c>
      <c r="AF4" s="104" t="s">
        <v>226</v>
      </c>
      <c r="AG4" s="104" t="s">
        <v>731</v>
      </c>
      <c r="AH4" s="104" t="s">
        <v>732</v>
      </c>
      <c r="AI4" s="104" t="s">
        <v>733</v>
      </c>
      <c r="AJ4" s="104" t="s">
        <v>70</v>
      </c>
      <c r="AK4" s="104" t="s">
        <v>734</v>
      </c>
      <c r="AL4" s="104" t="s">
        <v>71</v>
      </c>
      <c r="AM4" s="104" t="s">
        <v>735</v>
      </c>
      <c r="AN4" s="104" t="s">
        <v>72</v>
      </c>
      <c r="AO4" s="104" t="s">
        <v>736</v>
      </c>
      <c r="AP4" s="106" t="s">
        <v>737</v>
      </c>
      <c r="AQ4" s="106" t="s">
        <v>167</v>
      </c>
      <c r="AR4" s="106" t="s">
        <v>49</v>
      </c>
      <c r="AS4" s="106" t="s">
        <v>70</v>
      </c>
      <c r="AT4" s="104" t="s">
        <v>168</v>
      </c>
      <c r="AU4" s="106" t="s">
        <v>50</v>
      </c>
      <c r="AV4" s="106" t="s">
        <v>71</v>
      </c>
      <c r="AW4" s="104" t="s">
        <v>169</v>
      </c>
      <c r="AX4" s="106" t="s">
        <v>51</v>
      </c>
      <c r="AY4" s="106" t="s">
        <v>72</v>
      </c>
      <c r="AZ4" s="104" t="s">
        <v>170</v>
      </c>
      <c r="BA4" s="106" t="s">
        <v>52</v>
      </c>
      <c r="BB4" s="106" t="s">
        <v>73</v>
      </c>
      <c r="BC4" s="104" t="s">
        <v>171</v>
      </c>
      <c r="BD4" s="106" t="s">
        <v>53</v>
      </c>
      <c r="BE4" s="106" t="s">
        <v>74</v>
      </c>
      <c r="BF4" s="104" t="s">
        <v>797</v>
      </c>
      <c r="BG4" s="106" t="s">
        <v>54</v>
      </c>
      <c r="BH4" s="257" t="s">
        <v>798</v>
      </c>
      <c r="BI4" s="146" t="s">
        <v>1014</v>
      </c>
    </row>
    <row r="5" spans="1:150" ht="24.75" hidden="1" customHeight="1" thickBot="1" x14ac:dyDescent="0.25">
      <c r="A5" s="212" t="s">
        <v>792</v>
      </c>
      <c r="B5" s="210"/>
      <c r="C5" s="210"/>
      <c r="D5" s="211" t="s">
        <v>793</v>
      </c>
      <c r="E5" s="17"/>
      <c r="F5" s="17"/>
      <c r="G5" s="17"/>
      <c r="H5" s="17"/>
      <c r="I5" s="17"/>
      <c r="J5" s="17"/>
      <c r="K5" s="17"/>
      <c r="L5" s="17"/>
      <c r="M5" s="17"/>
      <c r="N5" s="17"/>
      <c r="O5" s="17"/>
      <c r="P5" s="17"/>
      <c r="Q5" s="17"/>
      <c r="R5" s="17"/>
      <c r="S5" s="17"/>
      <c r="T5" s="17"/>
      <c r="U5" s="17"/>
      <c r="V5" s="107"/>
      <c r="W5" s="17"/>
      <c r="X5" s="17"/>
      <c r="Y5" s="17"/>
      <c r="Z5" s="17"/>
      <c r="AA5" s="17"/>
      <c r="AB5" s="17"/>
      <c r="AC5" s="17"/>
      <c r="AD5" s="17"/>
      <c r="AE5" s="17"/>
      <c r="AF5" s="17"/>
      <c r="AG5" s="17"/>
      <c r="AH5" s="17"/>
      <c r="AI5" s="17"/>
      <c r="AJ5" s="17"/>
      <c r="AK5" s="17"/>
      <c r="AL5" s="17"/>
      <c r="AM5" s="17"/>
      <c r="AN5" s="17"/>
      <c r="AO5" s="17"/>
      <c r="AP5" s="107"/>
      <c r="AQ5" s="107"/>
      <c r="AR5" s="107"/>
      <c r="AS5" s="107"/>
      <c r="AT5" s="17"/>
      <c r="AU5" s="107"/>
      <c r="AV5" s="107"/>
      <c r="AW5" s="17"/>
      <c r="AX5" s="107"/>
      <c r="AY5" s="107"/>
      <c r="AZ5" s="17"/>
      <c r="BA5" s="107"/>
    </row>
    <row r="6" spans="1:150" ht="24.75" hidden="1" customHeight="1" thickBot="1" x14ac:dyDescent="0.25">
      <c r="A6" s="15" t="s">
        <v>83</v>
      </c>
      <c r="B6" s="16" t="s">
        <v>84</v>
      </c>
      <c r="C6" s="16"/>
      <c r="D6" s="16" t="s">
        <v>261</v>
      </c>
      <c r="E6" s="17"/>
      <c r="F6" s="17"/>
      <c r="G6" s="17"/>
      <c r="H6" s="17"/>
      <c r="I6" s="17"/>
      <c r="J6" s="17"/>
      <c r="K6" s="17"/>
      <c r="L6" s="17"/>
      <c r="M6" s="17"/>
      <c r="N6" s="17"/>
      <c r="O6" s="17"/>
      <c r="P6" s="17"/>
      <c r="Q6" s="17"/>
      <c r="R6" s="17"/>
      <c r="S6" s="17"/>
      <c r="T6" s="17"/>
      <c r="U6" s="17"/>
      <c r="V6" s="18"/>
      <c r="W6" s="19"/>
      <c r="X6" s="17"/>
      <c r="Y6" s="17"/>
      <c r="Z6" s="17"/>
      <c r="AA6" s="17"/>
      <c r="AB6" s="17"/>
      <c r="AC6" s="17"/>
      <c r="AD6" s="17"/>
      <c r="AE6" s="17"/>
      <c r="AF6" s="17"/>
      <c r="AG6" s="17"/>
      <c r="AH6" s="17"/>
      <c r="AI6" s="17"/>
      <c r="AK6" s="17"/>
      <c r="AL6" s="17"/>
      <c r="AM6" s="17"/>
      <c r="AN6" s="17"/>
      <c r="AO6" s="17"/>
      <c r="AP6" s="107"/>
      <c r="AQ6" s="107"/>
      <c r="AR6" s="107"/>
      <c r="AS6" s="107"/>
      <c r="AT6" s="17"/>
      <c r="AU6" s="107"/>
      <c r="AV6" s="107"/>
      <c r="AW6" s="17"/>
      <c r="AX6" s="107"/>
      <c r="AY6" s="107"/>
      <c r="AZ6" s="17"/>
      <c r="BA6" s="107"/>
    </row>
    <row r="7" spans="1:150" ht="24.75" hidden="1" customHeight="1" thickBot="1" x14ac:dyDescent="0.25">
      <c r="A7" s="15" t="s">
        <v>85</v>
      </c>
      <c r="B7" s="16" t="s">
        <v>84</v>
      </c>
      <c r="C7" s="16"/>
      <c r="D7" s="16" t="s">
        <v>262</v>
      </c>
      <c r="E7" s="17"/>
      <c r="F7" s="17"/>
      <c r="G7" s="17"/>
      <c r="H7" s="17"/>
      <c r="I7" s="17"/>
      <c r="J7" s="17"/>
      <c r="K7" s="17"/>
      <c r="L7" s="17"/>
      <c r="M7" s="17"/>
      <c r="N7" s="17"/>
      <c r="O7" s="17"/>
      <c r="P7" s="17"/>
      <c r="Q7" s="17"/>
      <c r="R7" s="17"/>
      <c r="S7" s="17"/>
      <c r="T7" s="17"/>
      <c r="U7" s="17"/>
      <c r="V7" s="18"/>
      <c r="W7" s="19"/>
      <c r="X7" s="17"/>
      <c r="Y7" s="17"/>
      <c r="Z7" s="17"/>
      <c r="AA7" s="17"/>
      <c r="AB7" s="17"/>
      <c r="AC7" s="17"/>
      <c r="AD7" s="17"/>
      <c r="AE7" s="17"/>
      <c r="AF7" s="17"/>
      <c r="AG7" s="17"/>
      <c r="AH7" s="17"/>
      <c r="AI7" s="17"/>
      <c r="AK7" s="17"/>
      <c r="AL7" s="17"/>
      <c r="AM7" s="17"/>
      <c r="AN7" s="17"/>
      <c r="AO7" s="17"/>
      <c r="AP7" s="107"/>
      <c r="AQ7" s="107"/>
      <c r="AR7" s="107"/>
      <c r="AS7" s="107"/>
      <c r="AT7" s="17"/>
      <c r="AU7" s="107"/>
      <c r="AV7" s="107"/>
      <c r="AW7" s="17"/>
      <c r="AX7" s="107"/>
      <c r="AY7" s="107"/>
      <c r="AZ7" s="17"/>
      <c r="BA7" s="107"/>
    </row>
    <row r="8" spans="1:150" s="113" customFormat="1" ht="25.5" hidden="1" customHeight="1" x14ac:dyDescent="0.2">
      <c r="A8" s="20" t="s">
        <v>86</v>
      </c>
      <c r="B8" s="21" t="s">
        <v>84</v>
      </c>
      <c r="C8" s="21"/>
      <c r="D8" s="22" t="s">
        <v>263</v>
      </c>
      <c r="E8" s="23"/>
      <c r="F8" s="23"/>
      <c r="G8" s="23"/>
      <c r="H8" s="23"/>
      <c r="I8" s="23"/>
      <c r="J8" s="23"/>
      <c r="K8" s="23"/>
      <c r="L8" s="23"/>
      <c r="M8" s="23"/>
      <c r="N8" s="23"/>
      <c r="O8" s="23"/>
      <c r="P8" s="23"/>
      <c r="Q8" s="23"/>
      <c r="R8" s="23"/>
      <c r="S8" s="24"/>
      <c r="T8" s="25"/>
      <c r="U8" s="26"/>
      <c r="V8" s="27"/>
      <c r="W8" s="28"/>
      <c r="X8" s="108"/>
      <c r="Y8" s="108"/>
      <c r="Z8" s="108"/>
      <c r="AA8" s="108"/>
      <c r="AB8" s="108"/>
      <c r="AC8" s="108"/>
      <c r="AD8" s="108"/>
      <c r="AE8" s="109"/>
      <c r="AF8" s="110"/>
      <c r="AG8" s="110"/>
      <c r="AH8" s="110"/>
      <c r="AI8" s="111"/>
      <c r="AJ8" s="109"/>
      <c r="AK8" s="112"/>
      <c r="AL8" s="110"/>
      <c r="AM8" s="110"/>
      <c r="AN8" s="110"/>
      <c r="AO8" s="110"/>
      <c r="AP8" s="110"/>
      <c r="AQ8" s="110"/>
      <c r="AR8" s="110"/>
      <c r="AS8" s="110"/>
      <c r="AT8" s="110"/>
      <c r="AU8" s="110"/>
      <c r="AV8" s="110"/>
      <c r="AW8" s="110"/>
      <c r="AX8" s="110"/>
      <c r="AY8" s="110"/>
      <c r="AZ8" s="110"/>
      <c r="BA8" s="110"/>
      <c r="BB8" s="110"/>
      <c r="BC8" s="110"/>
      <c r="BD8" s="110"/>
      <c r="BE8" s="110"/>
      <c r="BF8" s="110"/>
      <c r="BG8" s="110"/>
      <c r="BH8" s="258"/>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row>
    <row r="9" spans="1:150" ht="25.5" hidden="1" customHeight="1" x14ac:dyDescent="0.25">
      <c r="A9" s="29" t="s">
        <v>111</v>
      </c>
      <c r="B9" s="29" t="s">
        <v>264</v>
      </c>
      <c r="C9" s="29" t="s">
        <v>265</v>
      </c>
      <c r="D9" s="30" t="s">
        <v>266</v>
      </c>
      <c r="E9" s="31" t="s">
        <v>267</v>
      </c>
      <c r="F9" s="32" t="str">
        <f>Lyginamasis!J5&amp;" "</f>
        <v xml:space="preserve"> </v>
      </c>
      <c r="G9" s="32" t="s">
        <v>268</v>
      </c>
      <c r="H9" s="32" t="s">
        <v>120</v>
      </c>
      <c r="I9" s="32" t="s">
        <v>116</v>
      </c>
      <c r="J9" s="32"/>
      <c r="K9" s="32"/>
      <c r="L9" s="32"/>
      <c r="M9" s="32"/>
      <c r="N9" s="33">
        <v>996471.76</v>
      </c>
      <c r="O9" s="33">
        <v>74735.38</v>
      </c>
      <c r="P9" s="33">
        <v>74735.38</v>
      </c>
      <c r="Q9" s="33"/>
      <c r="R9" s="33"/>
      <c r="S9" s="33">
        <v>847001</v>
      </c>
      <c r="T9" s="34">
        <v>42705</v>
      </c>
      <c r="U9" s="35">
        <v>42767</v>
      </c>
      <c r="V9" s="35">
        <v>42883</v>
      </c>
      <c r="W9" s="36">
        <v>43616</v>
      </c>
      <c r="Y9" s="114">
        <v>169400.2</v>
      </c>
      <c r="Z9" s="114">
        <v>338800.4</v>
      </c>
      <c r="AA9" s="114">
        <v>338800.4</v>
      </c>
      <c r="AB9" s="114"/>
      <c r="AC9" s="114"/>
      <c r="AD9" s="114"/>
      <c r="AE9" s="115"/>
      <c r="AF9" s="116">
        <v>29</v>
      </c>
      <c r="AG9" s="116" t="s">
        <v>250</v>
      </c>
      <c r="AH9" s="117">
        <v>30</v>
      </c>
      <c r="AI9" s="116" t="s">
        <v>251</v>
      </c>
      <c r="AJ9" s="118">
        <v>34</v>
      </c>
      <c r="AK9" s="118" t="s">
        <v>253</v>
      </c>
      <c r="AL9" s="119"/>
      <c r="AM9" s="120"/>
      <c r="AN9" s="120"/>
      <c r="AO9" s="120"/>
      <c r="AP9" s="117" t="s">
        <v>175</v>
      </c>
      <c r="AQ9" s="116" t="s">
        <v>738</v>
      </c>
      <c r="AR9" s="117">
        <v>36000</v>
      </c>
      <c r="AS9" s="116" t="s">
        <v>176</v>
      </c>
      <c r="AT9" s="121" t="s">
        <v>739</v>
      </c>
      <c r="AU9" s="117">
        <v>700</v>
      </c>
      <c r="AV9" s="120"/>
      <c r="AW9" s="120"/>
      <c r="AX9" s="120"/>
      <c r="AY9" s="120"/>
      <c r="AZ9" s="120"/>
      <c r="BA9" s="120"/>
      <c r="BB9" s="120"/>
      <c r="BC9" s="120"/>
      <c r="BD9" s="120"/>
      <c r="BE9" s="120"/>
      <c r="BF9" s="120"/>
      <c r="BG9" s="120"/>
      <c r="BH9" s="146" t="s">
        <v>858</v>
      </c>
      <c r="BI9" s="122" t="s">
        <v>942</v>
      </c>
      <c r="BJ9" s="122"/>
      <c r="BK9" s="122"/>
      <c r="BL9" s="122"/>
      <c r="BM9" s="122"/>
      <c r="BN9" s="122"/>
    </row>
    <row r="10" spans="1:150" ht="25.5" hidden="1" customHeight="1" x14ac:dyDescent="0.25">
      <c r="A10" s="29" t="s">
        <v>269</v>
      </c>
      <c r="B10" s="29" t="s">
        <v>270</v>
      </c>
      <c r="C10" s="29" t="s">
        <v>271</v>
      </c>
      <c r="D10" s="30" t="s">
        <v>272</v>
      </c>
      <c r="E10" s="31" t="s">
        <v>273</v>
      </c>
      <c r="F10" s="32" t="s">
        <v>115</v>
      </c>
      <c r="G10" s="32" t="s">
        <v>274</v>
      </c>
      <c r="H10" s="32" t="s">
        <v>120</v>
      </c>
      <c r="I10" s="32" t="s">
        <v>116</v>
      </c>
      <c r="J10" s="32"/>
      <c r="K10" s="32"/>
      <c r="L10" s="32"/>
      <c r="M10" s="32"/>
      <c r="N10" s="33">
        <v>870553</v>
      </c>
      <c r="O10" s="33">
        <v>65292</v>
      </c>
      <c r="P10" s="33">
        <v>65291</v>
      </c>
      <c r="Q10" s="33">
        <v>0</v>
      </c>
      <c r="R10" s="33">
        <v>0</v>
      </c>
      <c r="S10" s="33">
        <v>739970</v>
      </c>
      <c r="T10" s="34">
        <v>42583</v>
      </c>
      <c r="U10" s="35">
        <v>42614</v>
      </c>
      <c r="V10" s="35">
        <v>42704</v>
      </c>
      <c r="W10" s="36">
        <v>43465</v>
      </c>
      <c r="X10" s="114">
        <v>147994</v>
      </c>
      <c r="Y10" s="114">
        <v>295988</v>
      </c>
      <c r="Z10" s="114">
        <v>295988</v>
      </c>
      <c r="AA10" s="114">
        <v>0</v>
      </c>
      <c r="AB10" s="114">
        <v>0</v>
      </c>
      <c r="AC10" s="123"/>
      <c r="AD10" s="123"/>
      <c r="AE10" s="115"/>
      <c r="AF10" s="124">
        <v>29</v>
      </c>
      <c r="AG10" s="124" t="s">
        <v>250</v>
      </c>
      <c r="AH10" s="125">
        <v>30</v>
      </c>
      <c r="AI10" s="126" t="s">
        <v>251</v>
      </c>
      <c r="AJ10" s="127"/>
      <c r="AK10" s="128"/>
      <c r="AL10" s="120"/>
      <c r="AM10" s="120"/>
      <c r="AN10" s="120"/>
      <c r="AO10" s="120"/>
      <c r="AP10" s="120" t="s">
        <v>175</v>
      </c>
      <c r="AQ10" s="129" t="s">
        <v>738</v>
      </c>
      <c r="AR10" s="129">
        <v>34600</v>
      </c>
      <c r="AS10" s="129"/>
      <c r="AT10" s="129"/>
      <c r="AU10" s="120"/>
      <c r="AV10" s="120"/>
      <c r="AW10" s="120"/>
      <c r="AX10" s="120"/>
      <c r="AY10" s="120"/>
      <c r="AZ10" s="120"/>
      <c r="BA10" s="120"/>
      <c r="BB10" s="120"/>
      <c r="BC10" s="120"/>
      <c r="BD10" s="120"/>
      <c r="BE10" s="120"/>
      <c r="BF10" s="120"/>
      <c r="BG10" s="120"/>
      <c r="BH10" s="146" t="s">
        <v>857</v>
      </c>
      <c r="BI10" s="122" t="s">
        <v>942</v>
      </c>
    </row>
    <row r="11" spans="1:150" s="113" customFormat="1" ht="25.5" hidden="1" customHeight="1" x14ac:dyDescent="0.25">
      <c r="A11" s="20" t="s">
        <v>87</v>
      </c>
      <c r="B11" s="21" t="s">
        <v>84</v>
      </c>
      <c r="C11" s="21"/>
      <c r="D11" s="37" t="s">
        <v>275</v>
      </c>
      <c r="E11" s="23"/>
      <c r="F11" s="23"/>
      <c r="G11" s="23"/>
      <c r="H11" s="23"/>
      <c r="I11" s="23"/>
      <c r="J11" s="23"/>
      <c r="K11" s="23"/>
      <c r="L11" s="23"/>
      <c r="M11" s="23"/>
      <c r="N11" s="23"/>
      <c r="O11" s="23"/>
      <c r="P11" s="23"/>
      <c r="Q11" s="23"/>
      <c r="R11" s="23"/>
      <c r="S11" s="24"/>
      <c r="T11" s="25"/>
      <c r="U11" s="38"/>
      <c r="V11" s="38"/>
      <c r="W11" s="28" t="s">
        <v>276</v>
      </c>
      <c r="X11" s="108"/>
      <c r="Y11" s="108"/>
      <c r="Z11" s="108"/>
      <c r="AA11" s="108"/>
      <c r="AB11" s="108"/>
      <c r="AC11" s="108"/>
      <c r="AD11" s="108"/>
      <c r="AE11" s="109"/>
      <c r="AF11" s="110"/>
      <c r="AG11" s="110"/>
      <c r="AH11" s="110"/>
      <c r="AI11" s="111"/>
      <c r="AJ11" s="109"/>
      <c r="AK11" s="112"/>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46"/>
      <c r="BI11" s="122" t="s">
        <v>276</v>
      </c>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row>
    <row r="12" spans="1:150" s="101" customFormat="1" ht="25.5" hidden="1" customHeight="1" x14ac:dyDescent="0.25">
      <c r="A12" s="39" t="s">
        <v>277</v>
      </c>
      <c r="B12" s="39" t="s">
        <v>278</v>
      </c>
      <c r="C12" s="29" t="s">
        <v>279</v>
      </c>
      <c r="D12" s="40" t="s">
        <v>280</v>
      </c>
      <c r="E12" s="41" t="s">
        <v>281</v>
      </c>
      <c r="F12" s="41" t="s">
        <v>115</v>
      </c>
      <c r="G12" s="41" t="s">
        <v>282</v>
      </c>
      <c r="H12" s="41" t="s">
        <v>283</v>
      </c>
      <c r="I12" s="41" t="s">
        <v>116</v>
      </c>
      <c r="J12" s="41" t="s">
        <v>113</v>
      </c>
      <c r="K12" s="41"/>
      <c r="L12" s="41"/>
      <c r="M12" s="41"/>
      <c r="N12" s="42">
        <v>613921.55000000005</v>
      </c>
      <c r="O12" s="42">
        <v>128382.2</v>
      </c>
      <c r="P12" s="42">
        <v>51109.41</v>
      </c>
      <c r="Q12" s="42"/>
      <c r="R12" s="42"/>
      <c r="S12" s="42">
        <v>434429.94</v>
      </c>
      <c r="T12" s="43">
        <v>42675</v>
      </c>
      <c r="U12" s="44">
        <v>42705</v>
      </c>
      <c r="V12" s="44">
        <v>42824</v>
      </c>
      <c r="W12" s="45">
        <v>43496</v>
      </c>
      <c r="X12" s="91">
        <v>0</v>
      </c>
      <c r="Y12" s="91">
        <v>227566.4</v>
      </c>
      <c r="Z12" s="130">
        <v>135621.20000000001</v>
      </c>
      <c r="AA12" s="130">
        <v>71242.399999999994</v>
      </c>
      <c r="AB12" s="130">
        <v>0</v>
      </c>
      <c r="AC12" s="130"/>
      <c r="AD12" s="130"/>
      <c r="AE12" s="131"/>
      <c r="AF12" s="117">
        <v>29</v>
      </c>
      <c r="AG12" s="116" t="s">
        <v>250</v>
      </c>
      <c r="AH12" s="117"/>
      <c r="AI12" s="132"/>
      <c r="AJ12" s="131"/>
      <c r="AK12" s="133"/>
      <c r="AL12" s="117"/>
      <c r="AM12" s="117"/>
      <c r="AN12" s="117"/>
      <c r="AO12" s="117"/>
      <c r="AP12" s="117" t="s">
        <v>172</v>
      </c>
      <c r="AQ12" s="116" t="s">
        <v>740</v>
      </c>
      <c r="AR12" s="116">
        <v>8583.42</v>
      </c>
      <c r="AS12" s="117" t="s">
        <v>173</v>
      </c>
      <c r="AT12" s="116" t="s">
        <v>741</v>
      </c>
      <c r="AU12" s="116">
        <v>423.58</v>
      </c>
      <c r="AV12" s="117"/>
      <c r="AW12" s="117"/>
      <c r="AX12" s="117"/>
      <c r="AY12" s="117"/>
      <c r="AZ12" s="117"/>
      <c r="BA12" s="117"/>
      <c r="BB12" s="117"/>
      <c r="BC12" s="117"/>
      <c r="BD12" s="117"/>
      <c r="BE12" s="117"/>
      <c r="BF12" s="117"/>
      <c r="BG12" s="117"/>
      <c r="BH12" s="146" t="s">
        <v>828</v>
      </c>
      <c r="BI12" s="122" t="s">
        <v>940</v>
      </c>
    </row>
    <row r="13" spans="1:150" s="101" customFormat="1" ht="25.5" hidden="1" customHeight="1" x14ac:dyDescent="0.25">
      <c r="A13" s="39" t="s">
        <v>114</v>
      </c>
      <c r="B13" s="39" t="s">
        <v>284</v>
      </c>
      <c r="C13" s="39" t="s">
        <v>285</v>
      </c>
      <c r="D13" s="40" t="s">
        <v>286</v>
      </c>
      <c r="E13" s="41" t="s">
        <v>281</v>
      </c>
      <c r="F13" s="41" t="str">
        <f>Lyginamasis!J9&amp;" "</f>
        <v xml:space="preserve"> </v>
      </c>
      <c r="G13" s="41" t="s">
        <v>282</v>
      </c>
      <c r="H13" s="41" t="s">
        <v>283</v>
      </c>
      <c r="I13" s="41" t="s">
        <v>116</v>
      </c>
      <c r="J13" s="41" t="s">
        <v>113</v>
      </c>
      <c r="K13" s="41"/>
      <c r="L13" s="41"/>
      <c r="M13" s="41"/>
      <c r="N13" s="42">
        <v>351133</v>
      </c>
      <c r="O13" s="42">
        <v>17556.650000000001</v>
      </c>
      <c r="P13" s="42">
        <v>35113.300000000003</v>
      </c>
      <c r="Q13" s="42"/>
      <c r="R13" s="42"/>
      <c r="S13" s="42">
        <v>298463.05</v>
      </c>
      <c r="T13" s="43">
        <v>42675</v>
      </c>
      <c r="U13" s="44">
        <v>42705</v>
      </c>
      <c r="V13" s="44">
        <v>42824</v>
      </c>
      <c r="W13" s="45">
        <v>43524</v>
      </c>
      <c r="X13" s="91">
        <v>0</v>
      </c>
      <c r="Y13" s="130">
        <v>118377.60000000001</v>
      </c>
      <c r="Z13" s="130">
        <v>121184.9</v>
      </c>
      <c r="AA13" s="130">
        <v>105926.5</v>
      </c>
      <c r="AB13" s="130">
        <v>0</v>
      </c>
      <c r="AC13" s="130"/>
      <c r="AD13" s="130"/>
      <c r="AE13" s="131"/>
      <c r="AF13" s="117">
        <v>28</v>
      </c>
      <c r="AG13" s="116" t="s">
        <v>249</v>
      </c>
      <c r="AH13" s="117"/>
      <c r="AI13" s="134"/>
      <c r="AJ13" s="131"/>
      <c r="AK13" s="133"/>
      <c r="AL13" s="117"/>
      <c r="AM13" s="117"/>
      <c r="AN13" s="117"/>
      <c r="AO13" s="117"/>
      <c r="AP13" s="117" t="s">
        <v>172</v>
      </c>
      <c r="AQ13" s="116" t="s">
        <v>740</v>
      </c>
      <c r="AR13" s="116">
        <v>33516</v>
      </c>
      <c r="AS13" s="116"/>
      <c r="AT13" s="116"/>
      <c r="AU13" s="117"/>
      <c r="AV13" s="117"/>
      <c r="AW13" s="117"/>
      <c r="AX13" s="117"/>
      <c r="AY13" s="117"/>
      <c r="AZ13" s="117"/>
      <c r="BA13" s="117"/>
      <c r="BB13" s="117"/>
      <c r="BC13" s="117"/>
      <c r="BD13" s="117"/>
      <c r="BE13" s="117"/>
      <c r="BF13" s="117"/>
      <c r="BG13" s="117"/>
      <c r="BH13" s="146" t="s">
        <v>827</v>
      </c>
      <c r="BI13" s="122" t="s">
        <v>940</v>
      </c>
    </row>
    <row r="14" spans="1:150" s="113" customFormat="1" ht="25.5" hidden="1" customHeight="1" x14ac:dyDescent="0.25">
      <c r="A14" s="20" t="s">
        <v>88</v>
      </c>
      <c r="B14" s="21" t="s">
        <v>84</v>
      </c>
      <c r="C14" s="21"/>
      <c r="D14" s="22" t="s">
        <v>287</v>
      </c>
      <c r="E14" s="23"/>
      <c r="F14" s="23"/>
      <c r="G14" s="23"/>
      <c r="H14" s="23"/>
      <c r="I14" s="23"/>
      <c r="J14" s="23"/>
      <c r="K14" s="23"/>
      <c r="L14" s="23"/>
      <c r="M14" s="23"/>
      <c r="N14" s="23"/>
      <c r="O14" s="23"/>
      <c r="P14" s="23"/>
      <c r="Q14" s="23"/>
      <c r="R14" s="23"/>
      <c r="S14" s="24"/>
      <c r="T14" s="25"/>
      <c r="U14" s="38"/>
      <c r="V14" s="38"/>
      <c r="W14" s="28" t="s">
        <v>276</v>
      </c>
      <c r="X14" s="108"/>
      <c r="Y14" s="108"/>
      <c r="Z14" s="108"/>
      <c r="AA14" s="108"/>
      <c r="AB14" s="108"/>
      <c r="AC14" s="108"/>
      <c r="AD14" s="108"/>
      <c r="AE14" s="109"/>
      <c r="AF14" s="110"/>
      <c r="AG14" s="110"/>
      <c r="AH14" s="110"/>
      <c r="AI14" s="111"/>
      <c r="AJ14" s="109"/>
      <c r="AK14" s="112"/>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46"/>
      <c r="BI14" s="122" t="s">
        <v>276</v>
      </c>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row>
    <row r="15" spans="1:150" ht="47.25" hidden="1" customHeight="1" x14ac:dyDescent="0.25">
      <c r="A15" s="29" t="s">
        <v>117</v>
      </c>
      <c r="B15" s="29" t="s">
        <v>288</v>
      </c>
      <c r="C15" s="29" t="s">
        <v>289</v>
      </c>
      <c r="D15" s="30" t="s">
        <v>290</v>
      </c>
      <c r="E15" s="31" t="s">
        <v>273</v>
      </c>
      <c r="F15" s="32" t="s">
        <v>115</v>
      </c>
      <c r="G15" s="32" t="s">
        <v>291</v>
      </c>
      <c r="H15" s="32" t="s">
        <v>292</v>
      </c>
      <c r="I15" s="32" t="s">
        <v>112</v>
      </c>
      <c r="J15" s="32" t="s">
        <v>113</v>
      </c>
      <c r="K15" s="32"/>
      <c r="L15" s="32"/>
      <c r="M15" s="32"/>
      <c r="N15" s="33">
        <v>1436769.54</v>
      </c>
      <c r="O15" s="33">
        <v>76668</v>
      </c>
      <c r="P15" s="33">
        <v>491201.54</v>
      </c>
      <c r="Q15" s="33">
        <v>0</v>
      </c>
      <c r="R15" s="33">
        <v>0</v>
      </c>
      <c r="S15" s="33">
        <v>868900</v>
      </c>
      <c r="T15" s="34">
        <v>42309</v>
      </c>
      <c r="U15" s="35">
        <v>42491</v>
      </c>
      <c r="V15" s="35">
        <v>42673</v>
      </c>
      <c r="W15" s="36">
        <v>43339</v>
      </c>
      <c r="X15" s="114">
        <v>600000</v>
      </c>
      <c r="Y15" s="114">
        <v>268900</v>
      </c>
      <c r="Z15" s="114">
        <v>0</v>
      </c>
      <c r="AA15" s="114">
        <v>0</v>
      </c>
      <c r="AB15" s="114">
        <v>0</v>
      </c>
      <c r="AC15" s="114"/>
      <c r="AD15" s="114"/>
      <c r="AE15" s="115"/>
      <c r="AF15" s="120">
        <v>34</v>
      </c>
      <c r="AG15" s="129" t="s">
        <v>742</v>
      </c>
      <c r="AH15" s="120"/>
      <c r="AI15" s="135"/>
      <c r="AJ15" s="136"/>
      <c r="AK15" s="119"/>
      <c r="AL15" s="120"/>
      <c r="AM15" s="120"/>
      <c r="AN15" s="120"/>
      <c r="AO15" s="120"/>
      <c r="AP15" s="120" t="s">
        <v>172</v>
      </c>
      <c r="AQ15" s="129" t="s">
        <v>740</v>
      </c>
      <c r="AR15" s="129">
        <v>4719.5</v>
      </c>
      <c r="AS15" s="129" t="s">
        <v>173</v>
      </c>
      <c r="AT15" s="129" t="s">
        <v>741</v>
      </c>
      <c r="AU15" s="120">
        <v>1757.57</v>
      </c>
      <c r="AV15" s="120"/>
      <c r="AW15" s="120"/>
      <c r="AX15" s="120"/>
      <c r="AY15" s="120"/>
      <c r="AZ15" s="120"/>
      <c r="BA15" s="120"/>
      <c r="BB15" s="120"/>
      <c r="BC15" s="120"/>
      <c r="BD15" s="120"/>
      <c r="BE15" s="120"/>
      <c r="BF15" s="120"/>
      <c r="BG15" s="120"/>
      <c r="BH15" s="146" t="s">
        <v>879</v>
      </c>
      <c r="BI15" s="122" t="s">
        <v>940</v>
      </c>
    </row>
    <row r="16" spans="1:150" s="113" customFormat="1" ht="25.5" hidden="1" customHeight="1" x14ac:dyDescent="0.25">
      <c r="A16" s="20" t="s">
        <v>89</v>
      </c>
      <c r="B16" s="21" t="s">
        <v>84</v>
      </c>
      <c r="C16" s="21"/>
      <c r="D16" s="22" t="s">
        <v>293</v>
      </c>
      <c r="E16" s="23"/>
      <c r="F16" s="23"/>
      <c r="G16" s="23"/>
      <c r="H16" s="23"/>
      <c r="I16" s="23"/>
      <c r="J16" s="23"/>
      <c r="K16" s="23"/>
      <c r="L16" s="23"/>
      <c r="M16" s="23"/>
      <c r="N16" s="23"/>
      <c r="O16" s="23"/>
      <c r="P16" s="23"/>
      <c r="Q16" s="23"/>
      <c r="R16" s="23"/>
      <c r="S16" s="24"/>
      <c r="T16" s="25"/>
      <c r="U16" s="38"/>
      <c r="V16" s="38"/>
      <c r="W16" s="28" t="s">
        <v>276</v>
      </c>
      <c r="X16" s="108"/>
      <c r="Y16" s="108"/>
      <c r="Z16" s="108"/>
      <c r="AA16" s="108"/>
      <c r="AB16" s="108"/>
      <c r="AC16" s="108"/>
      <c r="AD16" s="108"/>
      <c r="AE16" s="109"/>
      <c r="AF16" s="110"/>
      <c r="AG16" s="110"/>
      <c r="AH16" s="110"/>
      <c r="AI16" s="111"/>
      <c r="AJ16" s="109"/>
      <c r="AK16" s="112"/>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46"/>
      <c r="BI16" s="122" t="s">
        <v>276</v>
      </c>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row>
    <row r="17" spans="1:150" ht="25.5" hidden="1" customHeight="1" x14ac:dyDescent="0.25">
      <c r="A17" s="29" t="s">
        <v>294</v>
      </c>
      <c r="B17" s="29" t="s">
        <v>295</v>
      </c>
      <c r="C17" s="29" t="s">
        <v>296</v>
      </c>
      <c r="D17" s="30" t="s">
        <v>297</v>
      </c>
      <c r="E17" s="31" t="s">
        <v>298</v>
      </c>
      <c r="F17" s="32" t="s">
        <v>115</v>
      </c>
      <c r="G17" s="32" t="s">
        <v>299</v>
      </c>
      <c r="H17" s="32" t="s">
        <v>300</v>
      </c>
      <c r="I17" s="32" t="s">
        <v>116</v>
      </c>
      <c r="J17" s="32" t="s">
        <v>113</v>
      </c>
      <c r="K17" s="32"/>
      <c r="L17" s="32"/>
      <c r="M17" s="32"/>
      <c r="N17" s="33">
        <v>364031.13</v>
      </c>
      <c r="O17" s="33">
        <v>27302.34</v>
      </c>
      <c r="P17" s="33">
        <v>27302.33</v>
      </c>
      <c r="Q17" s="33"/>
      <c r="R17" s="33"/>
      <c r="S17" s="33">
        <v>309426.46000000002</v>
      </c>
      <c r="T17" s="34">
        <v>42491</v>
      </c>
      <c r="U17" s="35">
        <v>42644</v>
      </c>
      <c r="V17" s="35">
        <v>42735</v>
      </c>
      <c r="W17" s="36">
        <v>43524</v>
      </c>
      <c r="X17" s="114"/>
      <c r="Y17" s="114">
        <v>196253.5</v>
      </c>
      <c r="Z17" s="114">
        <v>117752.09999999999</v>
      </c>
      <c r="AA17" s="114">
        <v>78501.400000000009</v>
      </c>
      <c r="AB17" s="114"/>
      <c r="AC17" s="114"/>
      <c r="AD17" s="114"/>
      <c r="AE17" s="115"/>
      <c r="AF17" s="120">
        <v>30</v>
      </c>
      <c r="AG17" s="129" t="s">
        <v>251</v>
      </c>
      <c r="AH17" s="120"/>
      <c r="AI17" s="135"/>
      <c r="AJ17" s="136"/>
      <c r="AK17" s="119"/>
      <c r="AL17" s="120"/>
      <c r="AM17" s="120"/>
      <c r="AN17" s="120"/>
      <c r="AO17" s="120"/>
      <c r="AP17" s="120" t="s">
        <v>172</v>
      </c>
      <c r="AQ17" s="129" t="s">
        <v>740</v>
      </c>
      <c r="AR17" s="129">
        <v>8001</v>
      </c>
      <c r="AS17" s="129"/>
      <c r="AT17" s="129"/>
      <c r="AU17" s="120"/>
      <c r="AV17" s="120"/>
      <c r="AW17" s="120"/>
      <c r="AX17" s="120"/>
      <c r="AY17" s="120"/>
      <c r="AZ17" s="120"/>
      <c r="BA17" s="120"/>
      <c r="BB17" s="120"/>
      <c r="BC17" s="120"/>
      <c r="BD17" s="120"/>
      <c r="BE17" s="120"/>
      <c r="BF17" s="120"/>
      <c r="BG17" s="120"/>
      <c r="BH17" s="146" t="s">
        <v>829</v>
      </c>
      <c r="BI17" s="122" t="s">
        <v>940</v>
      </c>
    </row>
    <row r="18" spans="1:150" ht="24.75" hidden="1" customHeight="1" thickBot="1" x14ac:dyDescent="0.3">
      <c r="A18" s="15" t="s">
        <v>301</v>
      </c>
      <c r="B18" s="16" t="s">
        <v>84</v>
      </c>
      <c r="C18" s="16"/>
      <c r="D18" s="16" t="s">
        <v>302</v>
      </c>
      <c r="E18" s="17"/>
      <c r="F18" s="17"/>
      <c r="G18" s="17"/>
      <c r="H18" s="17"/>
      <c r="I18" s="17"/>
      <c r="J18" s="17"/>
      <c r="K18" s="17"/>
      <c r="L18" s="17"/>
      <c r="M18" s="17"/>
      <c r="N18" s="17"/>
      <c r="O18" s="17"/>
      <c r="P18" s="17"/>
      <c r="Q18" s="17"/>
      <c r="R18" s="17"/>
      <c r="S18" s="17"/>
      <c r="T18" s="46"/>
      <c r="U18" s="47"/>
      <c r="V18" s="47"/>
      <c r="W18" s="48" t="s">
        <v>276</v>
      </c>
      <c r="X18" s="17"/>
      <c r="Y18" s="17"/>
      <c r="Z18" s="17"/>
      <c r="AA18" s="17"/>
      <c r="AB18" s="17"/>
      <c r="AC18" s="17"/>
      <c r="AD18" s="17"/>
      <c r="AF18" s="17"/>
      <c r="AG18" s="17"/>
      <c r="AH18" s="17"/>
      <c r="AI18" s="17"/>
      <c r="AJ18" s="136"/>
      <c r="AK18" s="17"/>
      <c r="AL18" s="17"/>
      <c r="AM18" s="17"/>
      <c r="AN18" s="17"/>
      <c r="AO18" s="17"/>
      <c r="AP18" s="107"/>
      <c r="AQ18" s="107"/>
      <c r="AR18" s="107"/>
      <c r="AS18" s="107"/>
      <c r="AT18" s="17"/>
      <c r="AU18" s="107"/>
      <c r="AV18" s="107"/>
      <c r="AW18" s="17"/>
      <c r="AX18" s="107"/>
      <c r="AY18" s="107"/>
      <c r="AZ18" s="17"/>
      <c r="BA18" s="107"/>
      <c r="BB18" s="107"/>
      <c r="BC18" s="107"/>
      <c r="BD18" s="107"/>
      <c r="BE18" s="107"/>
      <c r="BF18" s="107"/>
      <c r="BG18" s="107"/>
      <c r="BI18" s="122" t="s">
        <v>276</v>
      </c>
    </row>
    <row r="19" spans="1:150" s="113" customFormat="1" ht="25.5" hidden="1" customHeight="1" x14ac:dyDescent="0.25">
      <c r="A19" s="20" t="s">
        <v>90</v>
      </c>
      <c r="B19" s="21" t="s">
        <v>84</v>
      </c>
      <c r="C19" s="21"/>
      <c r="D19" s="22" t="s">
        <v>303</v>
      </c>
      <c r="E19" s="23" t="s">
        <v>304</v>
      </c>
      <c r="F19" s="23" t="s">
        <v>123</v>
      </c>
      <c r="G19" s="23" t="s">
        <v>305</v>
      </c>
      <c r="H19" s="23" t="s">
        <v>306</v>
      </c>
      <c r="I19" s="23" t="s">
        <v>116</v>
      </c>
      <c r="J19" s="23"/>
      <c r="K19" s="23"/>
      <c r="L19" s="23"/>
      <c r="M19" s="23"/>
      <c r="N19" s="49"/>
      <c r="O19" s="49"/>
      <c r="P19" s="23"/>
      <c r="Q19" s="23"/>
      <c r="R19" s="23"/>
      <c r="S19" s="50">
        <v>3321362</v>
      </c>
      <c r="T19" s="25">
        <v>42826</v>
      </c>
      <c r="U19" s="38"/>
      <c r="V19" s="38">
        <v>42917</v>
      </c>
      <c r="W19" s="28">
        <v>45291</v>
      </c>
      <c r="X19" s="108"/>
      <c r="Y19" s="108"/>
      <c r="Z19" s="108"/>
      <c r="AA19" s="108"/>
      <c r="AB19" s="108"/>
      <c r="AC19" s="108"/>
      <c r="AD19" s="108"/>
      <c r="AE19" s="109"/>
      <c r="AF19" s="110">
        <v>50</v>
      </c>
      <c r="AG19" s="137" t="s">
        <v>259</v>
      </c>
      <c r="AH19" s="110"/>
      <c r="AI19" s="111"/>
      <c r="AJ19" s="109"/>
      <c r="AK19" s="112"/>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46"/>
      <c r="BI19" s="122" t="s">
        <v>276</v>
      </c>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row>
    <row r="20" spans="1:150" ht="24.75" hidden="1" customHeight="1" thickBot="1" x14ac:dyDescent="0.3">
      <c r="A20" s="15" t="s">
        <v>307</v>
      </c>
      <c r="B20" s="16" t="s">
        <v>84</v>
      </c>
      <c r="C20" s="16"/>
      <c r="D20" s="16" t="s">
        <v>308</v>
      </c>
      <c r="E20" s="17"/>
      <c r="F20" s="17"/>
      <c r="G20" s="17"/>
      <c r="H20" s="17"/>
      <c r="I20" s="17"/>
      <c r="J20" s="17"/>
      <c r="K20" s="17"/>
      <c r="L20" s="17"/>
      <c r="M20" s="17"/>
      <c r="N20" s="17"/>
      <c r="O20" s="17"/>
      <c r="P20" s="17"/>
      <c r="Q20" s="17"/>
      <c r="R20" s="17"/>
      <c r="S20" s="17"/>
      <c r="T20" s="46"/>
      <c r="U20" s="47"/>
      <c r="V20" s="47"/>
      <c r="W20" s="48" t="s">
        <v>276</v>
      </c>
      <c r="X20" s="17"/>
      <c r="Y20" s="17"/>
      <c r="Z20" s="17"/>
      <c r="AA20" s="17"/>
      <c r="AB20" s="17"/>
      <c r="AC20" s="17"/>
      <c r="AD20" s="17"/>
      <c r="AF20" s="17"/>
      <c r="AG20" s="17"/>
      <c r="AH20" s="17"/>
      <c r="AI20" s="17"/>
      <c r="AJ20" s="136"/>
      <c r="AK20" s="17"/>
      <c r="AL20" s="17"/>
      <c r="AM20" s="17"/>
      <c r="AN20" s="17"/>
      <c r="AO20" s="17"/>
      <c r="AP20" s="107"/>
      <c r="AQ20" s="107"/>
      <c r="AR20" s="107"/>
      <c r="AS20" s="107"/>
      <c r="AT20" s="17"/>
      <c r="AU20" s="107"/>
      <c r="AV20" s="107"/>
      <c r="AW20" s="17"/>
      <c r="AX20" s="107"/>
      <c r="AY20" s="107"/>
      <c r="AZ20" s="17"/>
      <c r="BA20" s="107"/>
      <c r="BB20" s="107"/>
      <c r="BC20" s="107"/>
      <c r="BD20" s="107"/>
      <c r="BE20" s="107"/>
      <c r="BF20" s="107"/>
      <c r="BG20" s="107"/>
      <c r="BI20" s="122" t="s">
        <v>276</v>
      </c>
    </row>
    <row r="21" spans="1:150" ht="24.75" hidden="1" customHeight="1" thickBot="1" x14ac:dyDescent="0.3">
      <c r="A21" s="15" t="s">
        <v>309</v>
      </c>
      <c r="B21" s="16" t="s">
        <v>84</v>
      </c>
      <c r="C21" s="16"/>
      <c r="D21" s="16" t="s">
        <v>310</v>
      </c>
      <c r="E21" s="17"/>
      <c r="F21" s="17"/>
      <c r="G21" s="17"/>
      <c r="H21" s="17"/>
      <c r="I21" s="17"/>
      <c r="J21" s="17"/>
      <c r="K21" s="17"/>
      <c r="L21" s="17"/>
      <c r="M21" s="17"/>
      <c r="N21" s="17"/>
      <c r="O21" s="17"/>
      <c r="P21" s="17"/>
      <c r="Q21" s="17"/>
      <c r="R21" s="17"/>
      <c r="S21" s="17"/>
      <c r="T21" s="46"/>
      <c r="U21" s="47"/>
      <c r="V21" s="47"/>
      <c r="W21" s="48" t="s">
        <v>276</v>
      </c>
      <c r="X21" s="17"/>
      <c r="Y21" s="17"/>
      <c r="Z21" s="17"/>
      <c r="AA21" s="17"/>
      <c r="AB21" s="17"/>
      <c r="AC21" s="17"/>
      <c r="AD21" s="17"/>
      <c r="AF21" s="17"/>
      <c r="AG21" s="17"/>
      <c r="AH21" s="17"/>
      <c r="AI21" s="17"/>
      <c r="AJ21" s="136"/>
      <c r="AK21" s="17"/>
      <c r="AL21" s="17"/>
      <c r="AM21" s="17"/>
      <c r="AN21" s="17"/>
      <c r="AO21" s="17"/>
      <c r="AP21" s="107"/>
      <c r="AQ21" s="107"/>
      <c r="AR21" s="107"/>
      <c r="AS21" s="107"/>
      <c r="AT21" s="17"/>
      <c r="AU21" s="107"/>
      <c r="AV21" s="107"/>
      <c r="AW21" s="17"/>
      <c r="AX21" s="107"/>
      <c r="AY21" s="107"/>
      <c r="AZ21" s="17"/>
      <c r="BA21" s="107"/>
      <c r="BB21" s="107"/>
      <c r="BC21" s="107"/>
      <c r="BD21" s="107"/>
      <c r="BE21" s="107"/>
      <c r="BF21" s="107"/>
      <c r="BG21" s="107"/>
      <c r="BI21" s="122" t="s">
        <v>276</v>
      </c>
    </row>
    <row r="22" spans="1:150" s="113" customFormat="1" ht="25.5" hidden="1" customHeight="1" x14ac:dyDescent="0.25">
      <c r="A22" s="20" t="s">
        <v>311</v>
      </c>
      <c r="B22" s="21" t="s">
        <v>84</v>
      </c>
      <c r="C22" s="21"/>
      <c r="D22" s="22" t="s">
        <v>312</v>
      </c>
      <c r="E22" s="23"/>
      <c r="F22" s="23"/>
      <c r="G22" s="23"/>
      <c r="H22" s="23"/>
      <c r="I22" s="23"/>
      <c r="J22" s="23"/>
      <c r="K22" s="23"/>
      <c r="L22" s="23"/>
      <c r="M22" s="23"/>
      <c r="N22" s="23"/>
      <c r="O22" s="23"/>
      <c r="P22" s="23"/>
      <c r="Q22" s="23"/>
      <c r="R22" s="23"/>
      <c r="S22" s="24"/>
      <c r="T22" s="25"/>
      <c r="U22" s="38"/>
      <c r="V22" s="38"/>
      <c r="W22" s="28"/>
      <c r="X22" s="108"/>
      <c r="Y22" s="108"/>
      <c r="Z22" s="108"/>
      <c r="AA22" s="108"/>
      <c r="AB22" s="108"/>
      <c r="AC22" s="108"/>
      <c r="AD22" s="138"/>
      <c r="AE22" s="109"/>
      <c r="AF22" s="112"/>
      <c r="AG22" s="110"/>
      <c r="AH22" s="110"/>
      <c r="AI22" s="111"/>
      <c r="AJ22" s="109"/>
      <c r="AK22" s="112"/>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46"/>
      <c r="BI22" s="122" t="s">
        <v>276</v>
      </c>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row>
    <row r="23" spans="1:150" ht="25.5" hidden="1" customHeight="1" x14ac:dyDescent="0.25">
      <c r="A23" s="29" t="s">
        <v>313</v>
      </c>
      <c r="B23" s="29" t="s">
        <v>314</v>
      </c>
      <c r="C23" s="29" t="s">
        <v>315</v>
      </c>
      <c r="D23" s="30" t="s">
        <v>316</v>
      </c>
      <c r="E23" s="31" t="s">
        <v>267</v>
      </c>
      <c r="F23" s="32" t="s">
        <v>131</v>
      </c>
      <c r="G23" s="32" t="s">
        <v>317</v>
      </c>
      <c r="H23" s="32" t="s">
        <v>132</v>
      </c>
      <c r="I23" s="32" t="s">
        <v>116</v>
      </c>
      <c r="J23" s="32"/>
      <c r="K23" s="32"/>
      <c r="L23" s="32"/>
      <c r="M23" s="32"/>
      <c r="N23" s="33">
        <v>822057.65</v>
      </c>
      <c r="O23" s="33">
        <v>123308.65</v>
      </c>
      <c r="P23" s="33"/>
      <c r="Q23" s="33"/>
      <c r="R23" s="33"/>
      <c r="S23" s="33">
        <v>698749</v>
      </c>
      <c r="T23" s="34">
        <v>42675</v>
      </c>
      <c r="U23" s="35">
        <v>42826</v>
      </c>
      <c r="V23" s="35">
        <v>42947</v>
      </c>
      <c r="W23" s="36">
        <v>43677</v>
      </c>
      <c r="X23" s="114"/>
      <c r="Y23" s="114">
        <v>150000</v>
      </c>
      <c r="Z23" s="114">
        <v>300000</v>
      </c>
      <c r="AA23" s="114">
        <v>248749</v>
      </c>
      <c r="AB23" s="114"/>
      <c r="AC23" s="114"/>
      <c r="AD23" s="139"/>
      <c r="AE23" s="115"/>
      <c r="AF23" s="119">
        <v>19</v>
      </c>
      <c r="AG23" s="129" t="s">
        <v>743</v>
      </c>
      <c r="AH23" s="120"/>
      <c r="AI23" s="135"/>
      <c r="AJ23" s="136"/>
      <c r="AK23" s="119"/>
      <c r="AL23" s="120"/>
      <c r="AM23" s="120"/>
      <c r="AN23" s="120"/>
      <c r="AO23" s="120"/>
      <c r="AP23" s="140" t="s">
        <v>186</v>
      </c>
      <c r="AQ23" s="140" t="s">
        <v>187</v>
      </c>
      <c r="AR23" s="120">
        <v>5</v>
      </c>
      <c r="AS23" s="120"/>
      <c r="AT23" s="120"/>
      <c r="AU23" s="120"/>
      <c r="AV23" s="120"/>
      <c r="AW23" s="120"/>
      <c r="AX23" s="120"/>
      <c r="AY23" s="120"/>
      <c r="AZ23" s="120"/>
      <c r="BA23" s="120"/>
      <c r="BB23" s="120"/>
      <c r="BC23" s="120"/>
      <c r="BD23" s="120"/>
      <c r="BE23" s="120"/>
      <c r="BF23" s="120"/>
      <c r="BG23" s="120"/>
      <c r="BH23" s="146" t="s">
        <v>824</v>
      </c>
      <c r="BI23" s="122" t="s">
        <v>942</v>
      </c>
      <c r="BJ23" s="122"/>
      <c r="BK23" s="122"/>
      <c r="BL23" s="122"/>
      <c r="BM23" s="122"/>
      <c r="BN23" s="122"/>
    </row>
    <row r="24" spans="1:150" ht="25.5" hidden="1" customHeight="1" x14ac:dyDescent="0.25">
      <c r="A24" s="29" t="s">
        <v>318</v>
      </c>
      <c r="B24" s="29" t="s">
        <v>319</v>
      </c>
      <c r="C24" s="29" t="s">
        <v>320</v>
      </c>
      <c r="D24" s="30" t="s">
        <v>321</v>
      </c>
      <c r="E24" s="31" t="s">
        <v>281</v>
      </c>
      <c r="F24" s="32" t="s">
        <v>131</v>
      </c>
      <c r="G24" s="32" t="s">
        <v>322</v>
      </c>
      <c r="H24" s="32" t="s">
        <v>132</v>
      </c>
      <c r="I24" s="32" t="s">
        <v>116</v>
      </c>
      <c r="J24" s="32" t="s">
        <v>113</v>
      </c>
      <c r="K24" s="32"/>
      <c r="L24" s="32"/>
      <c r="M24" s="32"/>
      <c r="N24" s="33">
        <v>288232.7</v>
      </c>
      <c r="O24" s="33">
        <v>43234.91</v>
      </c>
      <c r="P24" s="33"/>
      <c r="Q24" s="33"/>
      <c r="R24" s="33">
        <v>0</v>
      </c>
      <c r="S24" s="33">
        <v>244997.79</v>
      </c>
      <c r="T24" s="34">
        <v>42675</v>
      </c>
      <c r="U24" s="35">
        <v>42736</v>
      </c>
      <c r="V24" s="35">
        <v>42855</v>
      </c>
      <c r="W24" s="36">
        <v>43496</v>
      </c>
      <c r="X24" s="114"/>
      <c r="Y24" s="114">
        <v>200000</v>
      </c>
      <c r="Z24" s="114">
        <v>68617</v>
      </c>
      <c r="AA24" s="114"/>
      <c r="AB24" s="114"/>
      <c r="AC24" s="114"/>
      <c r="AD24" s="139"/>
      <c r="AE24" s="115"/>
      <c r="AF24" s="119">
        <v>12</v>
      </c>
      <c r="AG24" s="129" t="s">
        <v>242</v>
      </c>
      <c r="AH24" s="120"/>
      <c r="AI24" s="135"/>
      <c r="AJ24" s="136"/>
      <c r="AK24" s="119"/>
      <c r="AL24" s="120"/>
      <c r="AM24" s="120"/>
      <c r="AN24" s="120"/>
      <c r="AO24" s="120"/>
      <c r="AP24" s="120" t="s">
        <v>185</v>
      </c>
      <c r="AQ24" s="129" t="s">
        <v>233</v>
      </c>
      <c r="AR24" s="120">
        <v>0.21</v>
      </c>
      <c r="AS24" s="120" t="s">
        <v>188</v>
      </c>
      <c r="AT24" s="129" t="s">
        <v>234</v>
      </c>
      <c r="AU24" s="120">
        <v>0.51</v>
      </c>
      <c r="AV24" s="120"/>
      <c r="AW24" s="120"/>
      <c r="AX24" s="120"/>
      <c r="AY24" s="120"/>
      <c r="AZ24" s="120"/>
      <c r="BA24" s="120"/>
      <c r="BB24" s="120"/>
      <c r="BC24" s="120"/>
      <c r="BD24" s="120"/>
      <c r="BE24" s="120"/>
      <c r="BF24" s="120"/>
      <c r="BG24" s="120"/>
      <c r="BH24" s="146" t="s">
        <v>826</v>
      </c>
      <c r="BI24" s="122" t="s">
        <v>940</v>
      </c>
    </row>
    <row r="25" spans="1:150" ht="25.5" hidden="1" customHeight="1" x14ac:dyDescent="0.25">
      <c r="A25" s="29" t="s">
        <v>323</v>
      </c>
      <c r="B25" s="29" t="s">
        <v>324</v>
      </c>
      <c r="C25" s="29" t="s">
        <v>325</v>
      </c>
      <c r="D25" s="30" t="s">
        <v>326</v>
      </c>
      <c r="E25" s="31" t="s">
        <v>298</v>
      </c>
      <c r="F25" s="32" t="s">
        <v>131</v>
      </c>
      <c r="G25" s="32" t="s">
        <v>327</v>
      </c>
      <c r="H25" s="32" t="s">
        <v>132</v>
      </c>
      <c r="I25" s="32" t="s">
        <v>116</v>
      </c>
      <c r="J25" s="32" t="s">
        <v>113</v>
      </c>
      <c r="K25" s="32"/>
      <c r="L25" s="32"/>
      <c r="M25" s="32"/>
      <c r="N25" s="33">
        <v>794019</v>
      </c>
      <c r="O25" s="33">
        <v>59552</v>
      </c>
      <c r="P25" s="33"/>
      <c r="Q25" s="33"/>
      <c r="R25" s="33">
        <v>59551</v>
      </c>
      <c r="S25" s="33">
        <v>674916</v>
      </c>
      <c r="T25" s="34">
        <v>42675</v>
      </c>
      <c r="U25" s="35">
        <v>42917</v>
      </c>
      <c r="V25" s="35">
        <v>43008</v>
      </c>
      <c r="W25" s="36">
        <v>43677</v>
      </c>
      <c r="X25" s="114"/>
      <c r="Y25" s="114">
        <v>134983</v>
      </c>
      <c r="Z25" s="114">
        <v>404950</v>
      </c>
      <c r="AA25" s="114">
        <v>134983</v>
      </c>
      <c r="AB25" s="114"/>
      <c r="AC25" s="114"/>
      <c r="AD25" s="139"/>
      <c r="AE25" s="115"/>
      <c r="AF25" s="119">
        <v>12</v>
      </c>
      <c r="AG25" s="129" t="s">
        <v>242</v>
      </c>
      <c r="AH25" s="120"/>
      <c r="AI25" s="135"/>
      <c r="AJ25" s="136"/>
      <c r="AK25" s="119"/>
      <c r="AL25" s="120"/>
      <c r="AM25" s="120"/>
      <c r="AN25" s="120"/>
      <c r="AO25" s="120"/>
      <c r="AP25" s="120" t="s">
        <v>185</v>
      </c>
      <c r="AQ25" s="129" t="s">
        <v>233</v>
      </c>
      <c r="AR25" s="129">
        <v>2.09</v>
      </c>
      <c r="AS25" s="120"/>
      <c r="AT25" s="120"/>
      <c r="AU25" s="120"/>
      <c r="AV25" s="120"/>
      <c r="AW25" s="120"/>
      <c r="AX25" s="120"/>
      <c r="AY25" s="120"/>
      <c r="AZ25" s="120"/>
      <c r="BA25" s="120"/>
      <c r="BB25" s="120"/>
      <c r="BC25" s="120"/>
      <c r="BD25" s="120"/>
      <c r="BE25" s="120"/>
      <c r="BF25" s="120"/>
      <c r="BG25" s="120"/>
      <c r="BH25" s="146" t="s">
        <v>825</v>
      </c>
      <c r="BI25" s="122" t="s">
        <v>942</v>
      </c>
    </row>
    <row r="26" spans="1:150" ht="40.5" hidden="1" customHeight="1" x14ac:dyDescent="0.25">
      <c r="A26" s="29" t="s">
        <v>328</v>
      </c>
      <c r="B26" s="29" t="s">
        <v>329</v>
      </c>
      <c r="C26" s="29"/>
      <c r="D26" s="30" t="s">
        <v>330</v>
      </c>
      <c r="E26" s="31" t="s">
        <v>298</v>
      </c>
      <c r="F26" s="32" t="s">
        <v>131</v>
      </c>
      <c r="G26" s="32" t="s">
        <v>327</v>
      </c>
      <c r="H26" s="32" t="s">
        <v>132</v>
      </c>
      <c r="I26" s="32" t="s">
        <v>116</v>
      </c>
      <c r="J26" s="32" t="s">
        <v>113</v>
      </c>
      <c r="K26" s="32"/>
      <c r="L26" s="32"/>
      <c r="M26" s="32"/>
      <c r="N26" s="33">
        <v>194118</v>
      </c>
      <c r="O26" s="33">
        <f>N26-S26</f>
        <v>79418</v>
      </c>
      <c r="P26" s="33"/>
      <c r="Q26" s="33"/>
      <c r="R26" s="33"/>
      <c r="S26" s="33">
        <v>114700</v>
      </c>
      <c r="T26" s="34">
        <v>42675</v>
      </c>
      <c r="U26" s="35">
        <v>43768</v>
      </c>
      <c r="V26" s="35">
        <v>43829</v>
      </c>
      <c r="W26" s="36">
        <v>44377</v>
      </c>
      <c r="X26" s="114"/>
      <c r="Y26" s="114"/>
      <c r="AA26" s="114">
        <v>0</v>
      </c>
      <c r="AB26" s="114">
        <v>60290</v>
      </c>
      <c r="AC26" s="114">
        <v>54410</v>
      </c>
      <c r="AD26" s="139"/>
      <c r="AE26" s="115"/>
      <c r="AF26" s="119">
        <v>19</v>
      </c>
      <c r="AG26" s="129" t="s">
        <v>743</v>
      </c>
      <c r="AH26" s="120"/>
      <c r="AI26" s="135"/>
      <c r="AJ26" s="136"/>
      <c r="AK26" s="119"/>
      <c r="AL26" s="120"/>
      <c r="AM26" s="120"/>
      <c r="AN26" s="120"/>
      <c r="AO26" s="120"/>
      <c r="AP26" s="140" t="s">
        <v>186</v>
      </c>
      <c r="AQ26" s="140" t="s">
        <v>187</v>
      </c>
      <c r="AR26" s="120">
        <v>1</v>
      </c>
      <c r="AS26" s="120"/>
      <c r="AT26" s="120"/>
      <c r="AU26" s="120"/>
      <c r="AV26" s="120"/>
      <c r="AW26" s="120"/>
      <c r="AX26" s="120"/>
      <c r="AY26" s="120"/>
      <c r="AZ26" s="120"/>
      <c r="BA26" s="120"/>
      <c r="BB26" s="120"/>
      <c r="BC26" s="120"/>
      <c r="BD26" s="120"/>
      <c r="BE26" s="120"/>
      <c r="BF26" s="120"/>
      <c r="BG26" s="120"/>
      <c r="BH26" s="256" t="s">
        <v>1013</v>
      </c>
      <c r="BI26" s="122" t="s">
        <v>1015</v>
      </c>
    </row>
    <row r="27" spans="1:150" ht="25.5" hidden="1" customHeight="1" x14ac:dyDescent="0.25">
      <c r="A27" s="29" t="s">
        <v>331</v>
      </c>
      <c r="B27" s="29" t="s">
        <v>332</v>
      </c>
      <c r="C27" s="29" t="s">
        <v>333</v>
      </c>
      <c r="D27" s="30" t="s">
        <v>334</v>
      </c>
      <c r="E27" s="31" t="s">
        <v>273</v>
      </c>
      <c r="F27" s="32" t="s">
        <v>131</v>
      </c>
      <c r="G27" s="32" t="s">
        <v>291</v>
      </c>
      <c r="H27" s="32" t="s">
        <v>132</v>
      </c>
      <c r="I27" s="32" t="s">
        <v>116</v>
      </c>
      <c r="J27" s="32" t="s">
        <v>113</v>
      </c>
      <c r="K27" s="32"/>
      <c r="L27" s="32"/>
      <c r="M27" s="32"/>
      <c r="N27" s="33">
        <v>1284188.24</v>
      </c>
      <c r="O27" s="33">
        <v>192628.24</v>
      </c>
      <c r="P27" s="33"/>
      <c r="Q27" s="33"/>
      <c r="R27" s="51"/>
      <c r="S27" s="33">
        <v>1091560</v>
      </c>
      <c r="T27" s="34">
        <v>42675</v>
      </c>
      <c r="U27" s="35">
        <v>42795</v>
      </c>
      <c r="V27" s="35">
        <v>42916</v>
      </c>
      <c r="W27" s="36">
        <v>44196</v>
      </c>
      <c r="X27" s="114"/>
      <c r="Y27" s="114">
        <v>127500</v>
      </c>
      <c r="Z27" s="114">
        <v>545780</v>
      </c>
      <c r="AA27" s="114">
        <v>218280</v>
      </c>
      <c r="AB27" s="114">
        <v>200000</v>
      </c>
      <c r="AC27" s="114"/>
      <c r="AD27" s="139"/>
      <c r="AE27" s="115"/>
      <c r="AF27" s="119">
        <v>12</v>
      </c>
      <c r="AG27" s="129" t="s">
        <v>242</v>
      </c>
      <c r="AH27" s="120"/>
      <c r="AI27" s="135"/>
      <c r="AJ27" s="136"/>
      <c r="AK27" s="119"/>
      <c r="AL27" s="120"/>
      <c r="AM27" s="120"/>
      <c r="AN27" s="120"/>
      <c r="AO27" s="120"/>
      <c r="AP27" s="120" t="s">
        <v>185</v>
      </c>
      <c r="AQ27" s="129" t="s">
        <v>233</v>
      </c>
      <c r="AR27" s="129">
        <v>1.65</v>
      </c>
      <c r="AS27" s="140" t="s">
        <v>186</v>
      </c>
      <c r="AT27" s="140" t="s">
        <v>187</v>
      </c>
      <c r="AU27" s="120">
        <v>2</v>
      </c>
      <c r="AV27" s="120"/>
      <c r="AW27" s="120"/>
      <c r="AX27" s="120"/>
      <c r="AY27" s="120"/>
      <c r="AZ27" s="120"/>
      <c r="BA27" s="120"/>
      <c r="BB27" s="120"/>
      <c r="BC27" s="120"/>
      <c r="BD27" s="120"/>
      <c r="BE27" s="120"/>
      <c r="BF27" s="120"/>
      <c r="BG27" s="120"/>
      <c r="BH27" s="146" t="s">
        <v>823</v>
      </c>
      <c r="BI27" s="122" t="s">
        <v>942</v>
      </c>
    </row>
    <row r="28" spans="1:150" s="113" customFormat="1" ht="25.5" hidden="1" customHeight="1" x14ac:dyDescent="0.25">
      <c r="A28" s="20" t="s">
        <v>335</v>
      </c>
      <c r="B28" s="21" t="s">
        <v>84</v>
      </c>
      <c r="C28" s="21"/>
      <c r="D28" s="37" t="s">
        <v>336</v>
      </c>
      <c r="E28" s="23"/>
      <c r="F28" s="23"/>
      <c r="G28" s="23"/>
      <c r="H28" s="23"/>
      <c r="I28" s="23"/>
      <c r="J28" s="23"/>
      <c r="K28" s="23"/>
      <c r="L28" s="23"/>
      <c r="M28" s="23"/>
      <c r="N28" s="23"/>
      <c r="O28" s="23"/>
      <c r="P28" s="23"/>
      <c r="Q28" s="23"/>
      <c r="R28" s="23"/>
      <c r="S28" s="24"/>
      <c r="T28" s="25"/>
      <c r="U28" s="38"/>
      <c r="V28" s="38"/>
      <c r="W28" s="28" t="s">
        <v>276</v>
      </c>
      <c r="X28" s="108"/>
      <c r="Y28" s="108"/>
      <c r="Z28" s="108"/>
      <c r="AA28" s="108"/>
      <c r="AB28" s="108"/>
      <c r="AC28" s="108"/>
      <c r="AD28" s="138"/>
      <c r="AE28" s="109"/>
      <c r="AF28" s="112"/>
      <c r="AG28" s="110"/>
      <c r="AH28" s="110"/>
      <c r="AI28" s="111"/>
      <c r="AJ28" s="109"/>
      <c r="AK28" s="112"/>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46"/>
      <c r="BI28" s="122" t="s">
        <v>276</v>
      </c>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row>
    <row r="29" spans="1:150" ht="25.5" hidden="1" customHeight="1" x14ac:dyDescent="0.25">
      <c r="A29" s="29" t="s">
        <v>337</v>
      </c>
      <c r="B29" s="29" t="s">
        <v>338</v>
      </c>
      <c r="C29" s="29" t="s">
        <v>1009</v>
      </c>
      <c r="D29" s="30" t="s">
        <v>339</v>
      </c>
      <c r="E29" s="31" t="s">
        <v>273</v>
      </c>
      <c r="F29" s="32" t="s">
        <v>131</v>
      </c>
      <c r="G29" s="32" t="s">
        <v>291</v>
      </c>
      <c r="H29" s="32" t="s">
        <v>135</v>
      </c>
      <c r="I29" s="32" t="s">
        <v>116</v>
      </c>
      <c r="J29" s="32" t="s">
        <v>113</v>
      </c>
      <c r="K29" s="32"/>
      <c r="L29" s="32"/>
      <c r="M29" s="32"/>
      <c r="N29" s="33">
        <f>O29+S29</f>
        <v>772237</v>
      </c>
      <c r="O29" s="33">
        <v>115836</v>
      </c>
      <c r="P29" s="33"/>
      <c r="Q29" s="33">
        <v>0</v>
      </c>
      <c r="R29" s="33">
        <v>0</v>
      </c>
      <c r="S29" s="33">
        <v>656401</v>
      </c>
      <c r="T29" s="34">
        <v>43344</v>
      </c>
      <c r="U29" s="35">
        <v>43584</v>
      </c>
      <c r="V29" s="35">
        <v>43676</v>
      </c>
      <c r="W29" s="36">
        <v>44773</v>
      </c>
      <c r="X29" s="114">
        <v>0</v>
      </c>
      <c r="Y29" s="114">
        <v>0</v>
      </c>
      <c r="Z29" s="114">
        <v>0</v>
      </c>
      <c r="AA29" s="91">
        <f>196920+32821</f>
        <v>229741</v>
      </c>
      <c r="AB29" s="91">
        <f>196920+131280</f>
        <v>328200</v>
      </c>
      <c r="AC29" s="91">
        <f>S29-AA29-AB29</f>
        <v>98460</v>
      </c>
      <c r="AD29" s="139">
        <v>0</v>
      </c>
      <c r="AE29" s="115"/>
      <c r="AF29" s="119">
        <v>19</v>
      </c>
      <c r="AG29" s="129" t="s">
        <v>744</v>
      </c>
      <c r="AH29" s="120">
        <v>18</v>
      </c>
      <c r="AI29" s="141" t="s">
        <v>243</v>
      </c>
      <c r="AJ29" s="136"/>
      <c r="AK29" s="119"/>
      <c r="AL29" s="120"/>
      <c r="AM29" s="120"/>
      <c r="AN29" s="120"/>
      <c r="AO29" s="120"/>
      <c r="AP29" s="120" t="s">
        <v>193</v>
      </c>
      <c r="AQ29" s="129" t="s">
        <v>745</v>
      </c>
      <c r="AR29" s="120">
        <v>1</v>
      </c>
      <c r="AS29" s="120" t="s">
        <v>194</v>
      </c>
      <c r="AT29" s="129" t="s">
        <v>195</v>
      </c>
      <c r="AU29" s="117">
        <v>1</v>
      </c>
      <c r="AV29" s="120"/>
      <c r="AW29" s="120"/>
      <c r="AX29" s="120"/>
      <c r="AY29" s="120"/>
      <c r="AZ29" s="120"/>
      <c r="BA29" s="120"/>
      <c r="BB29" s="120"/>
      <c r="BC29" s="120"/>
      <c r="BD29" s="120"/>
      <c r="BE29" s="120"/>
      <c r="BF29" s="120"/>
      <c r="BG29" s="120"/>
      <c r="BH29" s="146" t="s">
        <v>880</v>
      </c>
      <c r="BI29" s="122" t="s">
        <v>948</v>
      </c>
    </row>
    <row r="30" spans="1:150" ht="25.5" hidden="1" customHeight="1" x14ac:dyDescent="0.25">
      <c r="A30" s="29" t="s">
        <v>340</v>
      </c>
      <c r="B30" s="29" t="s">
        <v>341</v>
      </c>
      <c r="C30" s="29" t="s">
        <v>342</v>
      </c>
      <c r="D30" s="30" t="s">
        <v>343</v>
      </c>
      <c r="E30" s="31" t="s">
        <v>273</v>
      </c>
      <c r="F30" s="32" t="s">
        <v>131</v>
      </c>
      <c r="G30" s="32" t="s">
        <v>291</v>
      </c>
      <c r="H30" s="32" t="s">
        <v>134</v>
      </c>
      <c r="I30" s="32" t="s">
        <v>112</v>
      </c>
      <c r="J30" s="32" t="s">
        <v>113</v>
      </c>
      <c r="K30" s="32"/>
      <c r="L30" s="32"/>
      <c r="M30" s="32"/>
      <c r="N30" s="33">
        <v>11900</v>
      </c>
      <c r="O30" s="33">
        <v>1785</v>
      </c>
      <c r="P30" s="33"/>
      <c r="Q30" s="33"/>
      <c r="R30" s="33"/>
      <c r="S30" s="33">
        <v>10115</v>
      </c>
      <c r="T30" s="34">
        <v>42644</v>
      </c>
      <c r="U30" s="35">
        <v>42705</v>
      </c>
      <c r="V30" s="35">
        <v>42735</v>
      </c>
      <c r="W30" s="36">
        <v>42766</v>
      </c>
      <c r="X30" s="114"/>
      <c r="Y30" s="114">
        <v>10115</v>
      </c>
      <c r="Z30" s="114"/>
      <c r="AA30" s="114"/>
      <c r="AB30" s="114"/>
      <c r="AC30" s="114"/>
      <c r="AD30" s="139"/>
      <c r="AE30" s="115"/>
      <c r="AF30" s="119">
        <v>50</v>
      </c>
      <c r="AG30" s="129" t="s">
        <v>259</v>
      </c>
      <c r="AH30" s="120"/>
      <c r="AI30" s="135"/>
      <c r="AJ30" s="136"/>
      <c r="AK30" s="119"/>
      <c r="AL30" s="120"/>
      <c r="AM30" s="120"/>
      <c r="AN30" s="120"/>
      <c r="AO30" s="120"/>
      <c r="AP30" s="120" t="s">
        <v>196</v>
      </c>
      <c r="AQ30" s="129" t="s">
        <v>197</v>
      </c>
      <c r="AR30" s="120">
        <v>1</v>
      </c>
      <c r="AS30" s="120"/>
      <c r="AT30" s="120"/>
      <c r="AU30" s="120"/>
      <c r="AV30" s="120"/>
      <c r="AW30" s="120"/>
      <c r="AX30" s="120"/>
      <c r="AY30" s="120"/>
      <c r="AZ30" s="120"/>
      <c r="BA30" s="120"/>
      <c r="BB30" s="120"/>
      <c r="BC30" s="120"/>
      <c r="BD30" s="120"/>
      <c r="BE30" s="120"/>
      <c r="BF30" s="120"/>
      <c r="BG30" s="120"/>
      <c r="BH30" s="146" t="s">
        <v>881</v>
      </c>
      <c r="BI30" s="122" t="s">
        <v>940</v>
      </c>
    </row>
    <row r="31" spans="1:150" s="113" customFormat="1" ht="25.5" hidden="1" customHeight="1" x14ac:dyDescent="0.25">
      <c r="A31" s="20" t="s">
        <v>344</v>
      </c>
      <c r="B31" s="21" t="s">
        <v>84</v>
      </c>
      <c r="C31" s="21"/>
      <c r="D31" s="22" t="s">
        <v>345</v>
      </c>
      <c r="E31" s="23"/>
      <c r="F31" s="23"/>
      <c r="G31" s="23"/>
      <c r="H31" s="23"/>
      <c r="I31" s="23"/>
      <c r="J31" s="23"/>
      <c r="K31" s="23"/>
      <c r="L31" s="23"/>
      <c r="M31" s="23"/>
      <c r="N31" s="23"/>
      <c r="O31" s="23"/>
      <c r="P31" s="23"/>
      <c r="Q31" s="23"/>
      <c r="R31" s="23"/>
      <c r="S31" s="52"/>
      <c r="T31" s="25"/>
      <c r="U31" s="38"/>
      <c r="V31" s="38"/>
      <c r="W31" s="28" t="s">
        <v>276</v>
      </c>
      <c r="X31" s="108"/>
      <c r="Y31" s="108"/>
      <c r="Z31" s="108"/>
      <c r="AA31" s="108"/>
      <c r="AB31" s="108"/>
      <c r="AC31" s="108"/>
      <c r="AD31" s="138"/>
      <c r="AE31" s="109"/>
      <c r="AF31" s="112"/>
      <c r="AG31" s="110"/>
      <c r="AH31" s="110"/>
      <c r="AI31" s="111"/>
      <c r="AJ31" s="109"/>
      <c r="AK31" s="112"/>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46"/>
      <c r="BI31" s="122" t="s">
        <v>276</v>
      </c>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row>
    <row r="32" spans="1:150" ht="25.5" hidden="1" customHeight="1" x14ac:dyDescent="0.25">
      <c r="A32" s="29" t="s">
        <v>346</v>
      </c>
      <c r="B32" s="29" t="s">
        <v>347</v>
      </c>
      <c r="C32" s="29" t="s">
        <v>348</v>
      </c>
      <c r="D32" s="30" t="s">
        <v>349</v>
      </c>
      <c r="E32" s="31" t="s">
        <v>267</v>
      </c>
      <c r="F32" s="32" t="s">
        <v>131</v>
      </c>
      <c r="G32" s="32" t="s">
        <v>350</v>
      </c>
      <c r="H32" s="32" t="s">
        <v>191</v>
      </c>
      <c r="I32" s="32" t="s">
        <v>116</v>
      </c>
      <c r="J32" s="32"/>
      <c r="K32" s="32"/>
      <c r="L32" s="32"/>
      <c r="M32" s="32"/>
      <c r="N32" s="33">
        <v>83796.47</v>
      </c>
      <c r="O32" s="33">
        <v>12569.47</v>
      </c>
      <c r="P32" s="33"/>
      <c r="Q32" s="33"/>
      <c r="R32" s="33"/>
      <c r="S32" s="33">
        <v>71227</v>
      </c>
      <c r="T32" s="34">
        <v>42795</v>
      </c>
      <c r="U32" s="35">
        <v>42948</v>
      </c>
      <c r="V32" s="35">
        <v>43069</v>
      </c>
      <c r="W32" s="36">
        <v>43404</v>
      </c>
      <c r="X32" s="114"/>
      <c r="Y32" s="114">
        <v>10000</v>
      </c>
      <c r="Z32" s="114">
        <v>61227</v>
      </c>
      <c r="AA32" s="114"/>
      <c r="AB32" s="114"/>
      <c r="AC32" s="114"/>
      <c r="AD32" s="139"/>
      <c r="AE32" s="115"/>
      <c r="AF32" s="119">
        <v>19</v>
      </c>
      <c r="AG32" s="129" t="s">
        <v>743</v>
      </c>
      <c r="AH32" s="120"/>
      <c r="AI32" s="142"/>
      <c r="AJ32" s="136"/>
      <c r="AK32" s="119"/>
      <c r="AL32" s="120"/>
      <c r="AM32" s="120"/>
      <c r="AN32" s="120"/>
      <c r="AO32" s="120"/>
      <c r="AP32" s="116" t="s">
        <v>190</v>
      </c>
      <c r="AQ32" s="116" t="s">
        <v>746</v>
      </c>
      <c r="AR32" s="143">
        <v>1</v>
      </c>
      <c r="AS32" s="120"/>
      <c r="AT32" s="120"/>
      <c r="AU32" s="120"/>
      <c r="AV32" s="120"/>
      <c r="AW32" s="120"/>
      <c r="AX32" s="120"/>
      <c r="AY32" s="120"/>
      <c r="AZ32" s="120"/>
      <c r="BA32" s="120"/>
      <c r="BB32" s="120"/>
      <c r="BC32" s="120"/>
      <c r="BD32" s="120"/>
      <c r="BE32" s="120"/>
      <c r="BF32" s="120"/>
      <c r="BG32" s="120"/>
      <c r="BH32" s="146" t="s">
        <v>802</v>
      </c>
      <c r="BI32" s="122" t="s">
        <v>940</v>
      </c>
      <c r="BJ32" s="122"/>
      <c r="BK32" s="122"/>
      <c r="BL32" s="122"/>
      <c r="BM32" s="122"/>
      <c r="BN32" s="122"/>
    </row>
    <row r="33" spans="1:150" ht="25.5" hidden="1" customHeight="1" x14ac:dyDescent="0.25">
      <c r="A33" s="29" t="s">
        <v>351</v>
      </c>
      <c r="B33" s="29" t="s">
        <v>352</v>
      </c>
      <c r="C33" s="29" t="s">
        <v>353</v>
      </c>
      <c r="D33" s="30" t="s">
        <v>354</v>
      </c>
      <c r="E33" s="31" t="s">
        <v>281</v>
      </c>
      <c r="F33" s="32" t="s">
        <v>131</v>
      </c>
      <c r="G33" s="32" t="s">
        <v>322</v>
      </c>
      <c r="H33" s="32" t="s">
        <v>191</v>
      </c>
      <c r="I33" s="32" t="s">
        <v>116</v>
      </c>
      <c r="J33" s="32" t="s">
        <v>113</v>
      </c>
      <c r="K33" s="32"/>
      <c r="L33" s="32"/>
      <c r="M33" s="32"/>
      <c r="N33" s="33">
        <v>69389.47</v>
      </c>
      <c r="O33" s="33">
        <v>42007.47</v>
      </c>
      <c r="P33" s="33"/>
      <c r="Q33" s="33"/>
      <c r="R33" s="33"/>
      <c r="S33" s="33">
        <v>27382</v>
      </c>
      <c r="T33" s="34">
        <v>42675</v>
      </c>
      <c r="U33" s="35">
        <v>42886</v>
      </c>
      <c r="V33" s="35">
        <v>42947</v>
      </c>
      <c r="W33" s="36">
        <v>43524</v>
      </c>
      <c r="X33" s="114"/>
      <c r="Y33" s="114">
        <v>27382</v>
      </c>
      <c r="Z33" s="114">
        <v>0</v>
      </c>
      <c r="AA33" s="114"/>
      <c r="AB33" s="114"/>
      <c r="AC33" s="114"/>
      <c r="AD33" s="139"/>
      <c r="AE33" s="115"/>
      <c r="AF33" s="119">
        <v>19</v>
      </c>
      <c r="AG33" s="129" t="s">
        <v>743</v>
      </c>
      <c r="AH33" s="120"/>
      <c r="AI33" s="142"/>
      <c r="AJ33" s="136"/>
      <c r="AK33" s="119"/>
      <c r="AL33" s="120"/>
      <c r="AM33" s="120"/>
      <c r="AN33" s="120"/>
      <c r="AO33" s="120"/>
      <c r="AP33" s="117" t="s">
        <v>189</v>
      </c>
      <c r="AQ33" s="116" t="s">
        <v>232</v>
      </c>
      <c r="AR33" s="117">
        <v>0.51</v>
      </c>
      <c r="AS33" s="120"/>
      <c r="AT33" s="120"/>
      <c r="AU33" s="120"/>
      <c r="AV33" s="120"/>
      <c r="AW33" s="120"/>
      <c r="AX33" s="120"/>
      <c r="AY33" s="120"/>
      <c r="AZ33" s="120"/>
      <c r="BA33" s="120"/>
      <c r="BB33" s="120"/>
      <c r="BC33" s="120"/>
      <c r="BD33" s="120"/>
      <c r="BE33" s="120"/>
      <c r="BF33" s="120"/>
      <c r="BG33" s="120"/>
      <c r="BH33" s="146" t="s">
        <v>801</v>
      </c>
      <c r="BI33" s="122" t="s">
        <v>942</v>
      </c>
    </row>
    <row r="34" spans="1:150" ht="25.5" hidden="1" customHeight="1" x14ac:dyDescent="0.25">
      <c r="A34" s="29" t="s">
        <v>355</v>
      </c>
      <c r="B34" s="29" t="s">
        <v>356</v>
      </c>
      <c r="C34" s="29" t="s">
        <v>882</v>
      </c>
      <c r="D34" s="30" t="s">
        <v>357</v>
      </c>
      <c r="E34" s="31" t="s">
        <v>298</v>
      </c>
      <c r="F34" s="32" t="s">
        <v>131</v>
      </c>
      <c r="G34" s="32" t="s">
        <v>327</v>
      </c>
      <c r="H34" s="32" t="s">
        <v>191</v>
      </c>
      <c r="I34" s="32" t="s">
        <v>116</v>
      </c>
      <c r="J34" s="32" t="s">
        <v>113</v>
      </c>
      <c r="K34" s="32"/>
      <c r="L34" s="32"/>
      <c r="M34" s="32"/>
      <c r="N34" s="33">
        <f>O34+S34</f>
        <v>100770</v>
      </c>
      <c r="O34" s="33">
        <v>20280</v>
      </c>
      <c r="P34" s="33"/>
      <c r="Q34" s="33"/>
      <c r="R34" s="33"/>
      <c r="S34" s="33">
        <v>80490</v>
      </c>
      <c r="T34" s="34">
        <v>42979</v>
      </c>
      <c r="U34" s="35">
        <v>43554</v>
      </c>
      <c r="V34" s="35">
        <v>43616</v>
      </c>
      <c r="W34" s="36">
        <v>44196</v>
      </c>
      <c r="X34" s="114"/>
      <c r="Y34" s="114"/>
      <c r="Z34" s="114">
        <v>0</v>
      </c>
      <c r="AA34" s="114">
        <v>40245</v>
      </c>
      <c r="AB34" s="114">
        <v>40245</v>
      </c>
      <c r="AC34" s="114"/>
      <c r="AD34" s="139"/>
      <c r="AE34" s="115"/>
      <c r="AF34" s="119">
        <v>19</v>
      </c>
      <c r="AG34" s="129" t="s">
        <v>743</v>
      </c>
      <c r="AH34" s="120"/>
      <c r="AI34" s="142"/>
      <c r="AJ34" s="136"/>
      <c r="AK34" s="119"/>
      <c r="AL34" s="120"/>
      <c r="AM34" s="120"/>
      <c r="AN34" s="120"/>
      <c r="AO34" s="120"/>
      <c r="AP34" s="117" t="s">
        <v>189</v>
      </c>
      <c r="AQ34" s="116" t="s">
        <v>232</v>
      </c>
      <c r="AR34" s="117">
        <v>0.55000000000000004</v>
      </c>
      <c r="AS34" s="120"/>
      <c r="AT34" s="120"/>
      <c r="AU34" s="120"/>
      <c r="AV34" s="120"/>
      <c r="AW34" s="120"/>
      <c r="AX34" s="120"/>
      <c r="AY34" s="120"/>
      <c r="AZ34" s="120"/>
      <c r="BA34" s="120"/>
      <c r="BB34" s="120"/>
      <c r="BC34" s="120"/>
      <c r="BD34" s="120"/>
      <c r="BE34" s="120"/>
      <c r="BF34" s="120"/>
      <c r="BG34" s="120"/>
      <c r="BH34" s="146" t="s">
        <v>883</v>
      </c>
      <c r="BI34" s="122" t="s">
        <v>948</v>
      </c>
    </row>
    <row r="35" spans="1:150" ht="25.5" hidden="1" customHeight="1" x14ac:dyDescent="0.25">
      <c r="A35" s="29" t="s">
        <v>358</v>
      </c>
      <c r="B35" s="29" t="s">
        <v>359</v>
      </c>
      <c r="C35" s="29" t="s">
        <v>360</v>
      </c>
      <c r="D35" s="30" t="s">
        <v>361</v>
      </c>
      <c r="E35" s="31" t="s">
        <v>273</v>
      </c>
      <c r="F35" s="32" t="s">
        <v>131</v>
      </c>
      <c r="G35" s="32" t="s">
        <v>362</v>
      </c>
      <c r="H35" s="32" t="s">
        <v>191</v>
      </c>
      <c r="I35" s="32" t="s">
        <v>116</v>
      </c>
      <c r="J35" s="32"/>
      <c r="K35" s="32"/>
      <c r="L35" s="32"/>
      <c r="M35" s="32"/>
      <c r="N35" s="33">
        <v>139304.47</v>
      </c>
      <c r="O35" s="33">
        <v>28035.47</v>
      </c>
      <c r="P35" s="33"/>
      <c r="Q35" s="33"/>
      <c r="R35" s="33"/>
      <c r="S35" s="33">
        <v>111269</v>
      </c>
      <c r="T35" s="34">
        <v>42705</v>
      </c>
      <c r="U35" s="35">
        <v>42886</v>
      </c>
      <c r="V35" s="35">
        <v>42978</v>
      </c>
      <c r="W35" s="36">
        <v>43830</v>
      </c>
      <c r="X35" s="114"/>
      <c r="Y35" s="114">
        <v>40223.72</v>
      </c>
      <c r="Z35" s="114">
        <v>51045.279999999999</v>
      </c>
      <c r="AA35" s="114">
        <v>20000</v>
      </c>
      <c r="AB35" s="114"/>
      <c r="AC35" s="114"/>
      <c r="AD35" s="139"/>
      <c r="AE35" s="115"/>
      <c r="AF35" s="119">
        <v>19</v>
      </c>
      <c r="AG35" s="129" t="s">
        <v>743</v>
      </c>
      <c r="AH35" s="120"/>
      <c r="AI35" s="142"/>
      <c r="AJ35" s="136"/>
      <c r="AK35" s="119"/>
      <c r="AL35" s="120"/>
      <c r="AM35" s="120"/>
      <c r="AN35" s="120"/>
      <c r="AO35" s="120"/>
      <c r="AP35" s="117" t="s">
        <v>189</v>
      </c>
      <c r="AQ35" s="116" t="s">
        <v>232</v>
      </c>
      <c r="AR35" s="117">
        <v>1</v>
      </c>
      <c r="AS35" s="120"/>
      <c r="AT35" s="120"/>
      <c r="AU35" s="120"/>
      <c r="AV35" s="120"/>
      <c r="AW35" s="120"/>
      <c r="AX35" s="120"/>
      <c r="AY35" s="120"/>
      <c r="AZ35" s="120"/>
      <c r="BA35" s="120"/>
      <c r="BB35" s="120"/>
      <c r="BC35" s="120"/>
      <c r="BD35" s="120"/>
      <c r="BE35" s="120"/>
      <c r="BF35" s="120"/>
      <c r="BG35" s="120"/>
      <c r="BH35" s="146" t="s">
        <v>800</v>
      </c>
      <c r="BI35" s="122" t="s">
        <v>940</v>
      </c>
    </row>
    <row r="36" spans="1:150" s="113" customFormat="1" ht="25.5" hidden="1" customHeight="1" x14ac:dyDescent="0.25">
      <c r="A36" s="20" t="s">
        <v>363</v>
      </c>
      <c r="B36" s="21" t="s">
        <v>84</v>
      </c>
      <c r="C36" s="21"/>
      <c r="D36" s="22" t="s">
        <v>364</v>
      </c>
      <c r="E36" s="23"/>
      <c r="F36" s="23"/>
      <c r="G36" s="23"/>
      <c r="H36" s="23"/>
      <c r="I36" s="23"/>
      <c r="J36" s="23"/>
      <c r="K36" s="23"/>
      <c r="L36" s="23"/>
      <c r="M36" s="23"/>
      <c r="N36" s="23"/>
      <c r="O36" s="23"/>
      <c r="P36" s="23"/>
      <c r="Q36" s="23"/>
      <c r="R36" s="23"/>
      <c r="S36" s="24"/>
      <c r="T36" s="25"/>
      <c r="U36" s="38"/>
      <c r="V36" s="38"/>
      <c r="W36" s="28" t="s">
        <v>276</v>
      </c>
      <c r="X36" s="108"/>
      <c r="Y36" s="108"/>
      <c r="Z36" s="108"/>
      <c r="AA36" s="108"/>
      <c r="AB36" s="108"/>
      <c r="AC36" s="108"/>
      <c r="AD36" s="138"/>
      <c r="AE36" s="109"/>
      <c r="AF36" s="112"/>
      <c r="AG36" s="110"/>
      <c r="AH36" s="110"/>
      <c r="AI36" s="111"/>
      <c r="AJ36" s="109"/>
      <c r="AK36" s="112"/>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46"/>
      <c r="BI36" s="122" t="s">
        <v>276</v>
      </c>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row>
    <row r="37" spans="1:150" ht="25.5" hidden="1" customHeight="1" x14ac:dyDescent="0.25">
      <c r="A37" s="29" t="s">
        <v>365</v>
      </c>
      <c r="B37" s="29" t="s">
        <v>366</v>
      </c>
      <c r="C37" s="29" t="s">
        <v>367</v>
      </c>
      <c r="D37" s="30" t="s">
        <v>368</v>
      </c>
      <c r="E37" s="31" t="s">
        <v>273</v>
      </c>
      <c r="F37" s="32" t="s">
        <v>131</v>
      </c>
      <c r="G37" s="32" t="s">
        <v>291</v>
      </c>
      <c r="H37" s="32" t="s">
        <v>133</v>
      </c>
      <c r="I37" s="32" t="s">
        <v>116</v>
      </c>
      <c r="J37" s="32" t="s">
        <v>113</v>
      </c>
      <c r="K37" s="32"/>
      <c r="L37" s="32"/>
      <c r="M37" s="32"/>
      <c r="N37" s="33">
        <f>O37+S37</f>
        <v>798964</v>
      </c>
      <c r="O37" s="33">
        <v>119845</v>
      </c>
      <c r="P37" s="33"/>
      <c r="Q37" s="33">
        <v>0</v>
      </c>
      <c r="R37" s="33">
        <v>0</v>
      </c>
      <c r="S37" s="33">
        <v>679119</v>
      </c>
      <c r="T37" s="34">
        <v>42887</v>
      </c>
      <c r="U37" s="35">
        <v>42979</v>
      </c>
      <c r="V37" s="35">
        <v>43100</v>
      </c>
      <c r="W37" s="36">
        <v>43951</v>
      </c>
      <c r="X37" s="114">
        <v>0</v>
      </c>
      <c r="Y37" s="114">
        <v>0</v>
      </c>
      <c r="Z37" s="114">
        <f>S37</f>
        <v>679119</v>
      </c>
      <c r="AA37" s="114">
        <v>0</v>
      </c>
      <c r="AB37" s="114">
        <v>0</v>
      </c>
      <c r="AC37" s="114"/>
      <c r="AD37" s="139"/>
      <c r="AE37" s="115"/>
      <c r="AF37" s="119">
        <v>10</v>
      </c>
      <c r="AG37" s="129" t="s">
        <v>241</v>
      </c>
      <c r="AH37" s="120"/>
      <c r="AI37" s="135"/>
      <c r="AJ37" s="136"/>
      <c r="AK37" s="119"/>
      <c r="AL37" s="120"/>
      <c r="AM37" s="120"/>
      <c r="AN37" s="120"/>
      <c r="AO37" s="120"/>
      <c r="AP37" s="120" t="s">
        <v>747</v>
      </c>
      <c r="AQ37" s="129" t="s">
        <v>192</v>
      </c>
      <c r="AR37" s="129">
        <v>3</v>
      </c>
      <c r="AS37" s="120"/>
      <c r="AT37" s="120"/>
      <c r="AU37" s="120"/>
      <c r="AV37" s="120"/>
      <c r="AW37" s="120"/>
      <c r="AX37" s="120"/>
      <c r="AY37" s="120"/>
      <c r="AZ37" s="120"/>
      <c r="BA37" s="120"/>
      <c r="BB37" s="120"/>
      <c r="BC37" s="120"/>
      <c r="BD37" s="120"/>
      <c r="BE37" s="120"/>
      <c r="BF37" s="120"/>
      <c r="BG37" s="120"/>
      <c r="BH37" s="146" t="s">
        <v>803</v>
      </c>
      <c r="BI37" s="122" t="s">
        <v>942</v>
      </c>
    </row>
    <row r="38" spans="1:150" ht="24.75" hidden="1" customHeight="1" thickBot="1" x14ac:dyDescent="0.3">
      <c r="A38" s="15" t="s">
        <v>369</v>
      </c>
      <c r="B38" s="16" t="s">
        <v>84</v>
      </c>
      <c r="C38" s="16"/>
      <c r="D38" s="16" t="s">
        <v>370</v>
      </c>
      <c r="E38" s="17"/>
      <c r="F38" s="17"/>
      <c r="G38" s="17"/>
      <c r="H38" s="17"/>
      <c r="I38" s="17"/>
      <c r="J38" s="17"/>
      <c r="K38" s="17"/>
      <c r="L38" s="17"/>
      <c r="M38" s="17"/>
      <c r="N38" s="17"/>
      <c r="O38" s="17"/>
      <c r="P38" s="17"/>
      <c r="Q38" s="17"/>
      <c r="R38" s="17"/>
      <c r="S38" s="17"/>
      <c r="T38" s="46"/>
      <c r="U38" s="47"/>
      <c r="V38" s="47"/>
      <c r="W38" s="48" t="s">
        <v>276</v>
      </c>
      <c r="X38" s="17"/>
      <c r="Y38" s="17"/>
      <c r="Z38" s="17"/>
      <c r="AA38" s="17"/>
      <c r="AB38" s="17"/>
      <c r="AC38" s="17"/>
      <c r="AD38" s="17"/>
      <c r="AE38" s="115"/>
      <c r="AF38" s="17"/>
      <c r="AG38" s="17"/>
      <c r="AH38" s="17"/>
      <c r="AI38" s="17"/>
      <c r="AJ38" s="136"/>
      <c r="AK38" s="17"/>
      <c r="AL38" s="17"/>
      <c r="AM38" s="17"/>
      <c r="AN38" s="17"/>
      <c r="AO38" s="17"/>
      <c r="AP38" s="107"/>
      <c r="AQ38" s="107"/>
      <c r="AR38" s="107"/>
      <c r="AS38" s="107"/>
      <c r="AT38" s="17"/>
      <c r="AU38" s="107"/>
      <c r="AV38" s="107"/>
      <c r="AW38" s="17"/>
      <c r="AX38" s="107"/>
      <c r="AY38" s="107"/>
      <c r="AZ38" s="17"/>
      <c r="BA38" s="107"/>
      <c r="BB38" s="107"/>
      <c r="BC38" s="107"/>
      <c r="BD38" s="107"/>
      <c r="BE38" s="107"/>
      <c r="BF38" s="107"/>
      <c r="BG38" s="107"/>
      <c r="BI38" s="122" t="s">
        <v>276</v>
      </c>
    </row>
    <row r="39" spans="1:150" s="113" customFormat="1" ht="25.5" hidden="1" customHeight="1" x14ac:dyDescent="0.25">
      <c r="A39" s="20" t="s">
        <v>371</v>
      </c>
      <c r="B39" s="21" t="s">
        <v>84</v>
      </c>
      <c r="C39" s="21"/>
      <c r="D39" s="22" t="s">
        <v>372</v>
      </c>
      <c r="E39" s="23"/>
      <c r="F39" s="23"/>
      <c r="G39" s="23"/>
      <c r="H39" s="23"/>
      <c r="I39" s="23"/>
      <c r="J39" s="23"/>
      <c r="K39" s="23"/>
      <c r="L39" s="23"/>
      <c r="M39" s="23"/>
      <c r="N39" s="23"/>
      <c r="O39" s="23"/>
      <c r="P39" s="23"/>
      <c r="Q39" s="23"/>
      <c r="R39" s="23"/>
      <c r="S39" s="24"/>
      <c r="T39" s="25"/>
      <c r="U39" s="38"/>
      <c r="V39" s="38"/>
      <c r="W39" s="28" t="s">
        <v>276</v>
      </c>
      <c r="X39" s="108"/>
      <c r="Y39" s="108"/>
      <c r="Z39" s="108"/>
      <c r="AA39" s="108"/>
      <c r="AB39" s="108"/>
      <c r="AC39" s="108"/>
      <c r="AD39" s="138"/>
      <c r="AE39" s="109"/>
      <c r="AF39" s="112"/>
      <c r="AG39" s="110"/>
      <c r="AH39" s="110"/>
      <c r="AI39" s="111"/>
      <c r="AJ39" s="109"/>
      <c r="AK39" s="112"/>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46"/>
      <c r="BI39" s="122" t="s">
        <v>276</v>
      </c>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row>
    <row r="40" spans="1:150" s="147" customFormat="1" ht="25.5" hidden="1" customHeight="1" x14ac:dyDescent="0.25">
      <c r="A40" s="53" t="s">
        <v>373</v>
      </c>
      <c r="B40" s="53" t="s">
        <v>374</v>
      </c>
      <c r="C40" s="53" t="s">
        <v>375</v>
      </c>
      <c r="D40" s="53" t="s">
        <v>376</v>
      </c>
      <c r="E40" s="32" t="s">
        <v>273</v>
      </c>
      <c r="F40" s="32" t="s">
        <v>119</v>
      </c>
      <c r="G40" s="32" t="s">
        <v>291</v>
      </c>
      <c r="H40" s="54" t="s">
        <v>124</v>
      </c>
      <c r="I40" s="32" t="s">
        <v>116</v>
      </c>
      <c r="J40" s="32" t="s">
        <v>113</v>
      </c>
      <c r="K40" s="32"/>
      <c r="L40" s="32"/>
      <c r="M40" s="32"/>
      <c r="N40" s="33">
        <v>728508.61</v>
      </c>
      <c r="O40" s="33">
        <v>228404.45</v>
      </c>
      <c r="P40" s="33">
        <v>0</v>
      </c>
      <c r="Q40" s="33">
        <v>0</v>
      </c>
      <c r="R40" s="33">
        <v>0</v>
      </c>
      <c r="S40" s="33">
        <v>500104.16</v>
      </c>
      <c r="T40" s="34">
        <v>42644</v>
      </c>
      <c r="U40" s="55">
        <v>42705</v>
      </c>
      <c r="V40" s="35">
        <v>42825</v>
      </c>
      <c r="W40" s="36">
        <v>43677</v>
      </c>
      <c r="X40" s="114">
        <v>0</v>
      </c>
      <c r="Y40" s="114">
        <v>200000</v>
      </c>
      <c r="Z40" s="114">
        <v>200104.15999999997</v>
      </c>
      <c r="AA40" s="114">
        <v>100000</v>
      </c>
      <c r="AB40" s="114">
        <v>0</v>
      </c>
      <c r="AC40" s="114"/>
      <c r="AD40" s="139"/>
      <c r="AE40" s="144"/>
      <c r="AF40" s="145">
        <v>33</v>
      </c>
      <c r="AG40" s="129" t="s">
        <v>252</v>
      </c>
      <c r="AH40" s="129"/>
      <c r="AI40" s="141"/>
      <c r="AJ40" s="144"/>
      <c r="AK40" s="145"/>
      <c r="AL40" s="129"/>
      <c r="AM40" s="129"/>
      <c r="AN40" s="129"/>
      <c r="AO40" s="129"/>
      <c r="AP40" s="129" t="s">
        <v>174</v>
      </c>
      <c r="AQ40" s="129" t="s">
        <v>231</v>
      </c>
      <c r="AR40" s="129">
        <v>1</v>
      </c>
      <c r="AS40" s="129"/>
      <c r="AT40" s="129"/>
      <c r="AU40" s="129"/>
      <c r="AV40" s="129"/>
      <c r="AW40" s="129"/>
      <c r="AX40" s="129"/>
      <c r="AY40" s="129"/>
      <c r="AZ40" s="129"/>
      <c r="BA40" s="129"/>
      <c r="BB40" s="129"/>
      <c r="BC40" s="129"/>
      <c r="BD40" s="129"/>
      <c r="BE40" s="129"/>
      <c r="BF40" s="129"/>
      <c r="BG40" s="129"/>
      <c r="BH40" s="146" t="s">
        <v>831</v>
      </c>
      <c r="BI40" s="122" t="s">
        <v>942</v>
      </c>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row>
    <row r="41" spans="1:150" s="146" customFormat="1" ht="25.5" hidden="1" customHeight="1" x14ac:dyDescent="0.25">
      <c r="A41" s="56" t="s">
        <v>377</v>
      </c>
      <c r="B41" s="56" t="s">
        <v>378</v>
      </c>
      <c r="C41" s="56" t="s">
        <v>379</v>
      </c>
      <c r="D41" s="41" t="s">
        <v>380</v>
      </c>
      <c r="E41" s="41" t="s">
        <v>298</v>
      </c>
      <c r="F41" s="41" t="s">
        <v>119</v>
      </c>
      <c r="G41" s="41" t="s">
        <v>327</v>
      </c>
      <c r="H41" s="57" t="s">
        <v>124</v>
      </c>
      <c r="I41" s="41" t="s">
        <v>116</v>
      </c>
      <c r="J41" s="41" t="s">
        <v>113</v>
      </c>
      <c r="K41" s="41"/>
      <c r="L41" s="41"/>
      <c r="M41" s="41"/>
      <c r="N41" s="42">
        <f>SUM(O41:S41)</f>
        <v>515526.52</v>
      </c>
      <c r="O41" s="42">
        <v>97732.29</v>
      </c>
      <c r="P41" s="42">
        <v>0</v>
      </c>
      <c r="Q41" s="42">
        <v>0</v>
      </c>
      <c r="R41" s="42">
        <v>226000</v>
      </c>
      <c r="S41" s="42">
        <v>191794.23</v>
      </c>
      <c r="T41" s="43">
        <v>42675</v>
      </c>
      <c r="U41" s="58">
        <v>42705</v>
      </c>
      <c r="V41" s="44">
        <v>42825</v>
      </c>
      <c r="W41" s="45">
        <v>43524</v>
      </c>
      <c r="X41" s="148"/>
      <c r="Y41" s="91">
        <v>150094.23000000001</v>
      </c>
      <c r="Z41" s="91">
        <f>S41-Y41</f>
        <v>41700</v>
      </c>
      <c r="AA41" s="91"/>
      <c r="AB41" s="91"/>
      <c r="AC41" s="91"/>
      <c r="AD41" s="149"/>
      <c r="AE41" s="57"/>
      <c r="AF41" s="150">
        <v>33</v>
      </c>
      <c r="AG41" s="116" t="s">
        <v>252</v>
      </c>
      <c r="AH41" s="116"/>
      <c r="AI41" s="134"/>
      <c r="AJ41" s="57"/>
      <c r="AK41" s="150"/>
      <c r="AL41" s="116"/>
      <c r="AM41" s="116"/>
      <c r="AN41" s="116"/>
      <c r="AO41" s="116"/>
      <c r="AP41" s="116" t="s">
        <v>174</v>
      </c>
      <c r="AQ41" s="116" t="s">
        <v>231</v>
      </c>
      <c r="AR41" s="116">
        <v>1</v>
      </c>
      <c r="AS41" s="116"/>
      <c r="AT41" s="116"/>
      <c r="AU41" s="116"/>
      <c r="AV41" s="116"/>
      <c r="AW41" s="116"/>
      <c r="AX41" s="116"/>
      <c r="AY41" s="116"/>
      <c r="AZ41" s="116"/>
      <c r="BA41" s="116"/>
      <c r="BB41" s="116"/>
      <c r="BC41" s="116"/>
      <c r="BD41" s="116"/>
      <c r="BE41" s="116"/>
      <c r="BF41" s="116"/>
      <c r="BG41" s="116"/>
      <c r="BH41" s="146" t="s">
        <v>830</v>
      </c>
      <c r="BI41" s="122" t="s">
        <v>942</v>
      </c>
    </row>
    <row r="42" spans="1:150" s="113" customFormat="1" ht="25.5" hidden="1" customHeight="1" x14ac:dyDescent="0.25">
      <c r="A42" s="20" t="s">
        <v>381</v>
      </c>
      <c r="B42" s="21" t="s">
        <v>84</v>
      </c>
      <c r="C42" s="21"/>
      <c r="D42" s="22" t="s">
        <v>382</v>
      </c>
      <c r="E42" s="23"/>
      <c r="F42" s="23"/>
      <c r="G42" s="23"/>
      <c r="H42" s="23"/>
      <c r="I42" s="23"/>
      <c r="J42" s="23"/>
      <c r="K42" s="23"/>
      <c r="L42" s="23"/>
      <c r="M42" s="23"/>
      <c r="N42" s="59"/>
      <c r="O42" s="23"/>
      <c r="P42" s="59"/>
      <c r="Q42" s="23"/>
      <c r="R42" s="23"/>
      <c r="S42" s="24"/>
      <c r="T42" s="25"/>
      <c r="U42" s="38"/>
      <c r="V42" s="38"/>
      <c r="W42" s="28" t="s">
        <v>276</v>
      </c>
      <c r="X42" s="108"/>
      <c r="Y42" s="108"/>
      <c r="Z42" s="108"/>
      <c r="AA42" s="108"/>
      <c r="AB42" s="108"/>
      <c r="AC42" s="108"/>
      <c r="AD42" s="138"/>
      <c r="AE42" s="109"/>
      <c r="AF42" s="112"/>
      <c r="AG42" s="110"/>
      <c r="AH42" s="110"/>
      <c r="AI42" s="111"/>
      <c r="AJ42" s="109"/>
      <c r="AK42" s="112"/>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46"/>
      <c r="BI42" s="122" t="s">
        <v>276</v>
      </c>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row>
    <row r="43" spans="1:150" s="154" customFormat="1" ht="43.5" hidden="1" customHeight="1" x14ac:dyDescent="0.25">
      <c r="A43" s="60" t="s">
        <v>383</v>
      </c>
      <c r="B43" s="60" t="s">
        <v>384</v>
      </c>
      <c r="C43" s="60" t="s">
        <v>385</v>
      </c>
      <c r="D43" s="31" t="s">
        <v>386</v>
      </c>
      <c r="E43" s="31" t="s">
        <v>273</v>
      </c>
      <c r="F43" s="31" t="s">
        <v>119</v>
      </c>
      <c r="G43" s="31" t="s">
        <v>291</v>
      </c>
      <c r="H43" s="32" t="s">
        <v>121</v>
      </c>
      <c r="I43" s="31" t="s">
        <v>116</v>
      </c>
      <c r="J43" s="31" t="s">
        <v>113</v>
      </c>
      <c r="K43" s="31"/>
      <c r="L43" s="31"/>
      <c r="M43" s="31"/>
      <c r="N43" s="61">
        <v>427519.54</v>
      </c>
      <c r="O43" s="61">
        <v>101743.85</v>
      </c>
      <c r="P43" s="61">
        <v>0</v>
      </c>
      <c r="Q43" s="61">
        <v>0</v>
      </c>
      <c r="R43" s="61">
        <v>0</v>
      </c>
      <c r="S43" s="61">
        <v>325775.69</v>
      </c>
      <c r="T43" s="62">
        <v>42644</v>
      </c>
      <c r="U43" s="63">
        <v>42767</v>
      </c>
      <c r="V43" s="63">
        <v>42885</v>
      </c>
      <c r="W43" s="64">
        <v>43646</v>
      </c>
      <c r="X43" s="151"/>
      <c r="Y43" s="151">
        <v>100000</v>
      </c>
      <c r="Z43" s="151">
        <v>194804</v>
      </c>
      <c r="AA43" s="151">
        <v>100000</v>
      </c>
      <c r="AB43" s="151"/>
      <c r="AC43" s="151"/>
      <c r="AD43" s="152"/>
      <c r="AE43" s="54"/>
      <c r="AF43" s="145">
        <v>44</v>
      </c>
      <c r="AG43" s="129" t="s">
        <v>256</v>
      </c>
      <c r="AH43" s="129"/>
      <c r="AI43" s="141"/>
      <c r="AJ43" s="54"/>
      <c r="AK43" s="145"/>
      <c r="AL43" s="129"/>
      <c r="AM43" s="129"/>
      <c r="AN43" s="129"/>
      <c r="AO43" s="129"/>
      <c r="AP43" s="129" t="s">
        <v>177</v>
      </c>
      <c r="AQ43" s="129" t="s">
        <v>748</v>
      </c>
      <c r="AR43" s="129">
        <v>1</v>
      </c>
      <c r="AS43" s="129" t="s">
        <v>178</v>
      </c>
      <c r="AT43" s="129" t="s">
        <v>749</v>
      </c>
      <c r="AU43" s="153">
        <v>7600</v>
      </c>
      <c r="AV43" s="129"/>
      <c r="AW43" s="129"/>
      <c r="AX43" s="129"/>
      <c r="AY43" s="129"/>
      <c r="AZ43" s="129"/>
      <c r="BA43" s="129"/>
      <c r="BB43" s="129"/>
      <c r="BC43" s="129"/>
      <c r="BD43" s="129"/>
      <c r="BE43" s="129"/>
      <c r="BF43" s="129"/>
      <c r="BG43" s="129"/>
      <c r="BH43" s="146" t="s">
        <v>815</v>
      </c>
      <c r="BI43" s="122" t="s">
        <v>940</v>
      </c>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row>
    <row r="44" spans="1:150" s="147" customFormat="1" ht="25.5" hidden="1" customHeight="1" x14ac:dyDescent="0.25">
      <c r="A44" s="60" t="s">
        <v>387</v>
      </c>
      <c r="B44" s="60" t="s">
        <v>388</v>
      </c>
      <c r="C44" s="60" t="s">
        <v>389</v>
      </c>
      <c r="D44" s="32" t="s">
        <v>390</v>
      </c>
      <c r="E44" s="32" t="s">
        <v>267</v>
      </c>
      <c r="F44" s="32" t="s">
        <v>119</v>
      </c>
      <c r="G44" s="32" t="s">
        <v>391</v>
      </c>
      <c r="H44" s="32" t="s">
        <v>121</v>
      </c>
      <c r="I44" s="32" t="s">
        <v>116</v>
      </c>
      <c r="J44" s="32"/>
      <c r="K44" s="32"/>
      <c r="L44" s="32"/>
      <c r="M44" s="32"/>
      <c r="N44" s="33">
        <v>192777.09</v>
      </c>
      <c r="O44" s="33">
        <v>28916.560000000001</v>
      </c>
      <c r="P44" s="33">
        <v>0</v>
      </c>
      <c r="Q44" s="33">
        <v>0</v>
      </c>
      <c r="R44" s="33">
        <v>0</v>
      </c>
      <c r="S44" s="33">
        <v>163860.53</v>
      </c>
      <c r="T44" s="34">
        <v>42705</v>
      </c>
      <c r="U44" s="35">
        <v>42795</v>
      </c>
      <c r="V44" s="35">
        <v>42916</v>
      </c>
      <c r="W44" s="36">
        <v>43496</v>
      </c>
      <c r="X44" s="114"/>
      <c r="Y44" s="114">
        <v>30000</v>
      </c>
      <c r="Z44" s="114">
        <v>180000</v>
      </c>
      <c r="AA44" s="114">
        <v>42728.06</v>
      </c>
      <c r="AB44" s="114"/>
      <c r="AC44" s="114"/>
      <c r="AD44" s="139"/>
      <c r="AE44" s="144"/>
      <c r="AF44" s="145">
        <v>44</v>
      </c>
      <c r="AG44" s="129" t="s">
        <v>256</v>
      </c>
      <c r="AH44" s="129"/>
      <c r="AI44" s="141"/>
      <c r="AJ44" s="144"/>
      <c r="AK44" s="145"/>
      <c r="AL44" s="129"/>
      <c r="AM44" s="129"/>
      <c r="AN44" s="129"/>
      <c r="AO44" s="129"/>
      <c r="AP44" s="129" t="s">
        <v>177</v>
      </c>
      <c r="AQ44" s="129" t="s">
        <v>748</v>
      </c>
      <c r="AR44" s="129">
        <v>1</v>
      </c>
      <c r="AS44" s="129" t="s">
        <v>178</v>
      </c>
      <c r="AT44" s="129" t="s">
        <v>749</v>
      </c>
      <c r="AU44" s="129">
        <v>150</v>
      </c>
      <c r="AV44" s="129"/>
      <c r="AW44" s="129"/>
      <c r="AX44" s="129"/>
      <c r="AY44" s="129"/>
      <c r="AZ44" s="129"/>
      <c r="BA44" s="129"/>
      <c r="BB44" s="129"/>
      <c r="BC44" s="129"/>
      <c r="BD44" s="129"/>
      <c r="BE44" s="129"/>
      <c r="BF44" s="129"/>
      <c r="BG44" s="129"/>
      <c r="BH44" s="146" t="s">
        <v>817</v>
      </c>
      <c r="BI44" s="122" t="s">
        <v>940</v>
      </c>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row>
    <row r="45" spans="1:150" s="147" customFormat="1" ht="25.5" hidden="1" customHeight="1" x14ac:dyDescent="0.25">
      <c r="A45" s="60" t="s">
        <v>392</v>
      </c>
      <c r="B45" s="60" t="s">
        <v>393</v>
      </c>
      <c r="C45" s="60" t="s">
        <v>394</v>
      </c>
      <c r="D45" s="32" t="s">
        <v>395</v>
      </c>
      <c r="E45" s="32" t="s">
        <v>281</v>
      </c>
      <c r="F45" s="32" t="s">
        <v>119</v>
      </c>
      <c r="G45" s="32" t="s">
        <v>282</v>
      </c>
      <c r="H45" s="32" t="s">
        <v>121</v>
      </c>
      <c r="I45" s="32" t="s">
        <v>116</v>
      </c>
      <c r="J45" s="32" t="s">
        <v>113</v>
      </c>
      <c r="K45" s="32"/>
      <c r="L45" s="32"/>
      <c r="M45" s="32"/>
      <c r="N45" s="33">
        <v>129468.93</v>
      </c>
      <c r="O45" s="33">
        <v>19420.34</v>
      </c>
      <c r="P45" s="33">
        <v>0</v>
      </c>
      <c r="Q45" s="33">
        <v>0</v>
      </c>
      <c r="R45" s="33">
        <v>0</v>
      </c>
      <c r="S45" s="33">
        <v>110048.59</v>
      </c>
      <c r="T45" s="34">
        <v>42644</v>
      </c>
      <c r="U45" s="55">
        <v>42767</v>
      </c>
      <c r="V45" s="35">
        <v>42855</v>
      </c>
      <c r="W45" s="36">
        <v>43616</v>
      </c>
      <c r="Y45" s="155">
        <v>54435.8</v>
      </c>
      <c r="Z45" s="114">
        <v>42719.199999999997</v>
      </c>
      <c r="AA45" s="114"/>
      <c r="AB45" s="114"/>
      <c r="AC45" s="114"/>
      <c r="AD45" s="139"/>
      <c r="AE45" s="144"/>
      <c r="AF45" s="145">
        <v>44</v>
      </c>
      <c r="AG45" s="129" t="s">
        <v>750</v>
      </c>
      <c r="AH45" s="129"/>
      <c r="AI45" s="141"/>
      <c r="AJ45" s="144"/>
      <c r="AK45" s="145"/>
      <c r="AL45" s="129"/>
      <c r="AM45" s="129"/>
      <c r="AN45" s="129"/>
      <c r="AO45" s="129"/>
      <c r="AP45" s="129" t="s">
        <v>177</v>
      </c>
      <c r="AQ45" s="129" t="s">
        <v>748</v>
      </c>
      <c r="AR45" s="129">
        <v>1</v>
      </c>
      <c r="AS45" s="129" t="s">
        <v>178</v>
      </c>
      <c r="AT45" s="129" t="s">
        <v>749</v>
      </c>
      <c r="AU45" s="116">
        <v>100</v>
      </c>
      <c r="AV45" s="129"/>
      <c r="AW45" s="129"/>
      <c r="AX45" s="129"/>
      <c r="AY45" s="129"/>
      <c r="AZ45" s="129"/>
      <c r="BA45" s="129"/>
      <c r="BB45" s="129"/>
      <c r="BC45" s="129"/>
      <c r="BD45" s="129"/>
      <c r="BE45" s="129"/>
      <c r="BF45" s="129"/>
      <c r="BG45" s="129"/>
      <c r="BH45" s="146" t="s">
        <v>816</v>
      </c>
      <c r="BI45" s="122" t="s">
        <v>942</v>
      </c>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row>
    <row r="46" spans="1:150" s="147" customFormat="1" ht="25.5" hidden="1" customHeight="1" x14ac:dyDescent="0.25">
      <c r="A46" s="60" t="s">
        <v>396</v>
      </c>
      <c r="B46" s="60" t="s">
        <v>397</v>
      </c>
      <c r="C46" s="60" t="s">
        <v>398</v>
      </c>
      <c r="D46" s="53" t="s">
        <v>399</v>
      </c>
      <c r="E46" s="32" t="s">
        <v>298</v>
      </c>
      <c r="F46" s="32" t="s">
        <v>119</v>
      </c>
      <c r="G46" s="32" t="s">
        <v>400</v>
      </c>
      <c r="H46" s="32" t="s">
        <v>121</v>
      </c>
      <c r="I46" s="32" t="s">
        <v>116</v>
      </c>
      <c r="J46" s="32"/>
      <c r="K46" s="32"/>
      <c r="L46" s="32"/>
      <c r="M46" s="32"/>
      <c r="N46" s="33">
        <v>357846.76</v>
      </c>
      <c r="O46" s="33">
        <v>53677.02</v>
      </c>
      <c r="P46" s="33">
        <v>0</v>
      </c>
      <c r="Q46" s="33">
        <v>0</v>
      </c>
      <c r="R46" s="33">
        <v>0</v>
      </c>
      <c r="S46" s="42">
        <v>304169.74</v>
      </c>
      <c r="T46" s="34">
        <v>42675</v>
      </c>
      <c r="U46" s="55">
        <v>43189</v>
      </c>
      <c r="V46" s="35">
        <v>43281</v>
      </c>
      <c r="W46" s="36">
        <v>43677</v>
      </c>
      <c r="X46" s="114"/>
      <c r="Y46" s="114">
        <v>0</v>
      </c>
      <c r="Z46" s="114">
        <v>114237.62</v>
      </c>
      <c r="AA46" s="114">
        <f>S46-Z46</f>
        <v>189932.12</v>
      </c>
      <c r="AB46" s="114"/>
      <c r="AC46" s="114"/>
      <c r="AD46" s="139"/>
      <c r="AE46" s="144"/>
      <c r="AF46" s="145">
        <v>44</v>
      </c>
      <c r="AG46" s="129" t="s">
        <v>256</v>
      </c>
      <c r="AH46" s="129"/>
      <c r="AI46" s="141"/>
      <c r="AJ46" s="144"/>
      <c r="AK46" s="145"/>
      <c r="AL46" s="129"/>
      <c r="AM46" s="129"/>
      <c r="AN46" s="129"/>
      <c r="AO46" s="129"/>
      <c r="AP46" s="129" t="s">
        <v>177</v>
      </c>
      <c r="AQ46" s="129" t="s">
        <v>748</v>
      </c>
      <c r="AR46" s="129">
        <v>1</v>
      </c>
      <c r="AS46" s="129" t="s">
        <v>178</v>
      </c>
      <c r="AT46" s="129" t="s">
        <v>749</v>
      </c>
      <c r="AU46" s="116">
        <v>1000</v>
      </c>
      <c r="AV46" s="129"/>
      <c r="AW46" s="129"/>
      <c r="AX46" s="129"/>
      <c r="AY46" s="129"/>
      <c r="AZ46" s="129"/>
      <c r="BA46" s="129"/>
      <c r="BB46" s="129"/>
      <c r="BC46" s="129"/>
      <c r="BD46" s="129"/>
      <c r="BE46" s="129"/>
      <c r="BF46" s="129"/>
      <c r="BG46" s="129"/>
      <c r="BH46" s="146" t="s">
        <v>818</v>
      </c>
      <c r="BI46" s="122" t="s">
        <v>942</v>
      </c>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row>
    <row r="47" spans="1:150" ht="24.75" hidden="1" customHeight="1" thickBot="1" x14ac:dyDescent="0.3">
      <c r="A47" s="15" t="s">
        <v>401</v>
      </c>
      <c r="B47" s="16" t="s">
        <v>84</v>
      </c>
      <c r="C47" s="16"/>
      <c r="D47" s="16" t="s">
        <v>402</v>
      </c>
      <c r="E47" s="17"/>
      <c r="F47" s="17"/>
      <c r="G47" s="17"/>
      <c r="H47" s="17"/>
      <c r="I47" s="17"/>
      <c r="J47" s="17"/>
      <c r="K47" s="17"/>
      <c r="L47" s="17"/>
      <c r="M47" s="17"/>
      <c r="N47" s="17"/>
      <c r="O47" s="17"/>
      <c r="P47" s="17"/>
      <c r="Q47" s="17"/>
      <c r="R47" s="17"/>
      <c r="S47" s="17"/>
      <c r="T47" s="46"/>
      <c r="U47" s="47"/>
      <c r="V47" s="47"/>
      <c r="W47" s="48" t="s">
        <v>276</v>
      </c>
      <c r="X47" s="17"/>
      <c r="Y47" s="17"/>
      <c r="Z47" s="17"/>
      <c r="AA47" s="17"/>
      <c r="AB47" s="17"/>
      <c r="AC47" s="17"/>
      <c r="AD47" s="17"/>
      <c r="AE47" s="115"/>
      <c r="AF47" s="17"/>
      <c r="AG47" s="17"/>
      <c r="AH47" s="17"/>
      <c r="AI47" s="17"/>
      <c r="AJ47" s="115"/>
      <c r="AK47" s="17"/>
      <c r="AL47" s="17"/>
      <c r="AM47" s="17"/>
      <c r="AN47" s="17"/>
      <c r="AO47" s="17"/>
      <c r="AP47" s="107"/>
      <c r="AQ47" s="107"/>
      <c r="AR47" s="107"/>
      <c r="AS47" s="107"/>
      <c r="AT47" s="17"/>
      <c r="AU47" s="107"/>
      <c r="AV47" s="107"/>
      <c r="AW47" s="17"/>
      <c r="AX47" s="107"/>
      <c r="AY47" s="107"/>
      <c r="AZ47" s="17"/>
      <c r="BA47" s="107"/>
      <c r="BB47" s="107"/>
      <c r="BC47" s="107"/>
      <c r="BD47" s="107"/>
      <c r="BE47" s="107"/>
      <c r="BF47" s="107"/>
      <c r="BG47" s="107"/>
      <c r="BI47" s="122" t="s">
        <v>276</v>
      </c>
    </row>
    <row r="48" spans="1:150" s="113" customFormat="1" ht="25.5" hidden="1" customHeight="1" x14ac:dyDescent="0.25">
      <c r="A48" s="65" t="s">
        <v>403</v>
      </c>
      <c r="B48" s="65" t="s">
        <v>84</v>
      </c>
      <c r="C48" s="65"/>
      <c r="D48" s="66" t="s">
        <v>404</v>
      </c>
      <c r="E48" s="67"/>
      <c r="F48" s="67"/>
      <c r="G48" s="67"/>
      <c r="H48" s="67"/>
      <c r="I48" s="67"/>
      <c r="J48" s="67"/>
      <c r="K48" s="67"/>
      <c r="L48" s="67"/>
      <c r="M48" s="67"/>
      <c r="N48" s="67"/>
      <c r="O48" s="67"/>
      <c r="P48" s="67"/>
      <c r="Q48" s="67"/>
      <c r="R48" s="67"/>
      <c r="S48" s="67"/>
      <c r="T48" s="68"/>
      <c r="U48" s="69"/>
      <c r="V48" s="69"/>
      <c r="W48" s="70" t="s">
        <v>276</v>
      </c>
      <c r="X48" s="156"/>
      <c r="Y48" s="156"/>
      <c r="Z48" s="156"/>
      <c r="AA48" s="156"/>
      <c r="AB48" s="156"/>
      <c r="AC48" s="156"/>
      <c r="AD48" s="157"/>
      <c r="AE48" s="109"/>
      <c r="AF48" s="158"/>
      <c r="AG48" s="159"/>
      <c r="AH48" s="159"/>
      <c r="AI48" s="160"/>
      <c r="AJ48" s="109"/>
      <c r="AK48" s="158"/>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46"/>
      <c r="BI48" s="122" t="s">
        <v>276</v>
      </c>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row>
    <row r="49" spans="1:150" ht="25.5" hidden="1" customHeight="1" x14ac:dyDescent="0.25">
      <c r="A49" s="60" t="s">
        <v>405</v>
      </c>
      <c r="B49" s="60" t="s">
        <v>406</v>
      </c>
      <c r="C49" s="60" t="s">
        <v>407</v>
      </c>
      <c r="D49" s="71" t="s">
        <v>408</v>
      </c>
      <c r="E49" s="31" t="s">
        <v>298</v>
      </c>
      <c r="F49" s="31" t="s">
        <v>125</v>
      </c>
      <c r="G49" s="31" t="s">
        <v>409</v>
      </c>
      <c r="H49" s="31" t="s">
        <v>126</v>
      </c>
      <c r="I49" s="31" t="s">
        <v>116</v>
      </c>
      <c r="J49" s="31"/>
      <c r="K49" s="31"/>
      <c r="L49" s="31"/>
      <c r="M49" s="31"/>
      <c r="N49" s="61">
        <v>466925.52</v>
      </c>
      <c r="O49" s="61">
        <v>70038.83</v>
      </c>
      <c r="P49" s="33">
        <v>0</v>
      </c>
      <c r="Q49" s="33">
        <v>0</v>
      </c>
      <c r="R49" s="33">
        <v>0</v>
      </c>
      <c r="S49" s="61">
        <v>396886.69</v>
      </c>
      <c r="T49" s="43">
        <v>42675</v>
      </c>
      <c r="U49" s="44">
        <v>42826</v>
      </c>
      <c r="V49" s="44">
        <v>42946</v>
      </c>
      <c r="W49" s="45">
        <v>43659</v>
      </c>
      <c r="X49" s="151"/>
      <c r="Y49" s="151">
        <v>79766</v>
      </c>
      <c r="Z49" s="151">
        <v>159531</v>
      </c>
      <c r="AA49" s="151">
        <v>157589.69</v>
      </c>
      <c r="AB49" s="151"/>
      <c r="AC49" s="151"/>
      <c r="AD49" s="152"/>
      <c r="AE49" s="115"/>
      <c r="AF49" s="119">
        <v>42</v>
      </c>
      <c r="AG49" s="129" t="s">
        <v>255</v>
      </c>
      <c r="AH49" s="120"/>
      <c r="AI49" s="135"/>
      <c r="AJ49" s="136"/>
      <c r="AK49" s="119"/>
      <c r="AL49" s="120"/>
      <c r="AM49" s="120"/>
      <c r="AN49" s="120"/>
      <c r="AO49" s="120"/>
      <c r="AP49" s="120" t="s">
        <v>230</v>
      </c>
      <c r="AQ49" s="129" t="s">
        <v>184</v>
      </c>
      <c r="AR49" s="120">
        <v>80</v>
      </c>
      <c r="AS49" s="120"/>
      <c r="AT49" s="120"/>
      <c r="AU49" s="120"/>
      <c r="AV49" s="120"/>
      <c r="AW49" s="120"/>
      <c r="AX49" s="120"/>
      <c r="AY49" s="120"/>
      <c r="AZ49" s="120"/>
      <c r="BA49" s="120"/>
      <c r="BB49" s="120"/>
      <c r="BC49" s="120"/>
      <c r="BD49" s="120"/>
      <c r="BE49" s="120"/>
      <c r="BF49" s="120"/>
      <c r="BG49" s="120"/>
      <c r="BH49" s="146" t="s">
        <v>814</v>
      </c>
      <c r="BI49" s="122" t="s">
        <v>942</v>
      </c>
    </row>
    <row r="50" spans="1:150" ht="25.5" hidden="1" customHeight="1" x14ac:dyDescent="0.25">
      <c r="A50" s="216" t="s">
        <v>91</v>
      </c>
      <c r="B50" s="60"/>
      <c r="C50" s="60"/>
      <c r="D50" s="217" t="s">
        <v>794</v>
      </c>
      <c r="E50" s="31"/>
      <c r="F50" s="31"/>
      <c r="G50" s="31"/>
      <c r="H50" s="31"/>
      <c r="I50" s="31"/>
      <c r="J50" s="31"/>
      <c r="K50" s="31"/>
      <c r="L50" s="31"/>
      <c r="M50" s="31"/>
      <c r="N50" s="61"/>
      <c r="O50" s="61"/>
      <c r="P50" s="33"/>
      <c r="Q50" s="33"/>
      <c r="R50" s="33"/>
      <c r="S50" s="61"/>
      <c r="T50" s="44"/>
      <c r="U50" s="44"/>
      <c r="V50" s="44"/>
      <c r="W50" s="45"/>
      <c r="X50" s="151"/>
      <c r="Y50" s="151"/>
      <c r="Z50" s="151"/>
      <c r="AA50" s="151"/>
      <c r="AB50" s="151"/>
      <c r="AC50" s="151"/>
      <c r="AD50" s="151"/>
      <c r="AE50" s="115"/>
      <c r="AF50" s="120"/>
      <c r="AG50" s="129"/>
      <c r="AH50" s="120"/>
      <c r="AI50" s="120"/>
      <c r="AJ50" s="136"/>
      <c r="AK50" s="120"/>
      <c r="AL50" s="120"/>
      <c r="AM50" s="120"/>
      <c r="AN50" s="120"/>
      <c r="AO50" s="120"/>
      <c r="AP50" s="120"/>
      <c r="AQ50" s="129"/>
      <c r="AR50" s="120"/>
      <c r="AS50" s="120"/>
      <c r="AT50" s="120"/>
      <c r="AU50" s="120"/>
      <c r="AV50" s="120"/>
      <c r="AW50" s="120"/>
      <c r="AX50" s="120"/>
      <c r="AY50" s="120"/>
      <c r="AZ50" s="120"/>
      <c r="BA50" s="120"/>
      <c r="BB50" s="120"/>
      <c r="BC50" s="120"/>
      <c r="BD50" s="120"/>
      <c r="BE50" s="120"/>
      <c r="BF50" s="120"/>
      <c r="BG50" s="120"/>
      <c r="BI50" s="122" t="s">
        <v>276</v>
      </c>
    </row>
    <row r="51" spans="1:150" ht="24.75" hidden="1" customHeight="1" thickBot="1" x14ac:dyDescent="0.3">
      <c r="A51" s="15" t="s">
        <v>410</v>
      </c>
      <c r="B51" s="16" t="s">
        <v>84</v>
      </c>
      <c r="C51" s="16"/>
      <c r="D51" s="16" t="s">
        <v>411</v>
      </c>
      <c r="E51" s="17"/>
      <c r="F51" s="17"/>
      <c r="G51" s="17"/>
      <c r="H51" s="17"/>
      <c r="I51" s="17"/>
      <c r="J51" s="17"/>
      <c r="K51" s="17"/>
      <c r="L51" s="17"/>
      <c r="M51" s="17"/>
      <c r="N51" s="17"/>
      <c r="O51" s="17"/>
      <c r="P51" s="17"/>
      <c r="Q51" s="17"/>
      <c r="R51" s="17"/>
      <c r="S51" s="17"/>
      <c r="T51" s="46"/>
      <c r="U51" s="213"/>
      <c r="V51" s="213"/>
      <c r="W51" s="214" t="s">
        <v>276</v>
      </c>
      <c r="X51" s="17"/>
      <c r="Y51" s="17"/>
      <c r="Z51" s="17"/>
      <c r="AA51" s="17"/>
      <c r="AB51" s="17"/>
      <c r="AC51" s="17"/>
      <c r="AD51" s="17"/>
      <c r="AE51" s="215"/>
      <c r="AF51" s="17"/>
      <c r="AG51" s="17"/>
      <c r="AH51" s="17"/>
      <c r="AI51" s="17"/>
      <c r="AJ51" s="215"/>
      <c r="AK51" s="17"/>
      <c r="AL51" s="17"/>
      <c r="AM51" s="17"/>
      <c r="AN51" s="17"/>
      <c r="AO51" s="17"/>
      <c r="AP51" s="107"/>
      <c r="AQ51" s="107"/>
      <c r="AR51" s="107"/>
      <c r="AS51" s="107"/>
      <c r="AT51" s="17"/>
      <c r="AU51" s="107"/>
      <c r="AV51" s="107"/>
      <c r="AW51" s="17"/>
      <c r="AX51" s="107"/>
      <c r="AY51" s="107"/>
      <c r="AZ51" s="17"/>
      <c r="BA51" s="107"/>
      <c r="BB51" s="107"/>
      <c r="BC51" s="107"/>
      <c r="BD51" s="107"/>
      <c r="BE51" s="107"/>
      <c r="BF51" s="107"/>
      <c r="BG51" s="107"/>
      <c r="BI51" s="122" t="s">
        <v>276</v>
      </c>
    </row>
    <row r="52" spans="1:150" ht="24.75" hidden="1" customHeight="1" thickBot="1" x14ac:dyDescent="0.3">
      <c r="A52" s="15" t="s">
        <v>412</v>
      </c>
      <c r="B52" s="16" t="s">
        <v>84</v>
      </c>
      <c r="C52" s="16"/>
      <c r="D52" s="16" t="s">
        <v>413</v>
      </c>
      <c r="E52" s="17"/>
      <c r="F52" s="17"/>
      <c r="G52" s="17"/>
      <c r="H52" s="17"/>
      <c r="I52" s="17"/>
      <c r="J52" s="17"/>
      <c r="K52" s="17"/>
      <c r="L52" s="17"/>
      <c r="M52" s="17"/>
      <c r="N52" s="17"/>
      <c r="O52" s="17"/>
      <c r="P52" s="17"/>
      <c r="Q52" s="17"/>
      <c r="R52" s="17"/>
      <c r="S52" s="17"/>
      <c r="T52" s="46"/>
      <c r="U52" s="47"/>
      <c r="V52" s="47"/>
      <c r="W52" s="48" t="s">
        <v>276</v>
      </c>
      <c r="X52" s="17"/>
      <c r="Y52" s="17"/>
      <c r="Z52" s="17"/>
      <c r="AA52" s="17"/>
      <c r="AB52" s="17"/>
      <c r="AC52" s="17"/>
      <c r="AD52" s="17"/>
      <c r="AE52" s="115"/>
      <c r="AF52" s="17"/>
      <c r="AG52" s="17"/>
      <c r="AH52" s="17"/>
      <c r="AI52" s="17"/>
      <c r="AJ52" s="115"/>
      <c r="AK52" s="17"/>
      <c r="AL52" s="17"/>
      <c r="AM52" s="17"/>
      <c r="AN52" s="17"/>
      <c r="AO52" s="17"/>
      <c r="AP52" s="107"/>
      <c r="AQ52" s="107"/>
      <c r="AR52" s="107"/>
      <c r="AS52" s="107"/>
      <c r="AT52" s="17"/>
      <c r="AU52" s="107"/>
      <c r="AV52" s="107"/>
      <c r="AW52" s="17"/>
      <c r="AX52" s="107"/>
      <c r="AY52" s="107"/>
      <c r="AZ52" s="17"/>
      <c r="BA52" s="107"/>
      <c r="BB52" s="107"/>
      <c r="BC52" s="107"/>
      <c r="BD52" s="107"/>
      <c r="BE52" s="107"/>
      <c r="BF52" s="107"/>
      <c r="BG52" s="107"/>
      <c r="BI52" s="122" t="s">
        <v>276</v>
      </c>
    </row>
    <row r="53" spans="1:150" s="113" customFormat="1" ht="25.5" hidden="1" customHeight="1" x14ac:dyDescent="0.25">
      <c r="A53" s="72" t="s">
        <v>92</v>
      </c>
      <c r="B53" s="73" t="s">
        <v>84</v>
      </c>
      <c r="C53" s="73"/>
      <c r="D53" s="22" t="s">
        <v>414</v>
      </c>
      <c r="E53" s="23"/>
      <c r="F53" s="23"/>
      <c r="G53" s="23"/>
      <c r="H53" s="23"/>
      <c r="I53" s="23"/>
      <c r="J53" s="23"/>
      <c r="K53" s="23"/>
      <c r="L53" s="23"/>
      <c r="M53" s="23"/>
      <c r="N53" s="23"/>
      <c r="O53" s="23"/>
      <c r="P53" s="23"/>
      <c r="Q53" s="23"/>
      <c r="R53" s="23"/>
      <c r="S53" s="24"/>
      <c r="T53" s="25"/>
      <c r="U53" s="38"/>
      <c r="V53" s="38"/>
      <c r="W53" s="28" t="s">
        <v>276</v>
      </c>
      <c r="X53" s="108"/>
      <c r="Y53" s="108"/>
      <c r="Z53" s="108"/>
      <c r="AA53" s="108"/>
      <c r="AB53" s="108"/>
      <c r="AC53" s="108"/>
      <c r="AD53" s="138"/>
      <c r="AE53" s="109"/>
      <c r="AF53" s="112"/>
      <c r="AG53" s="110"/>
      <c r="AH53" s="110"/>
      <c r="AI53" s="111"/>
      <c r="AJ53" s="109"/>
      <c r="AK53" s="112"/>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46"/>
      <c r="BI53" s="122" t="s">
        <v>276</v>
      </c>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row>
    <row r="54" spans="1:150" s="147" customFormat="1" ht="25.5" hidden="1" customHeight="1" x14ac:dyDescent="0.25">
      <c r="A54" s="53" t="s">
        <v>127</v>
      </c>
      <c r="B54" s="53" t="s">
        <v>415</v>
      </c>
      <c r="C54" s="53" t="s">
        <v>416</v>
      </c>
      <c r="D54" s="41" t="s">
        <v>417</v>
      </c>
      <c r="E54" s="32" t="s">
        <v>267</v>
      </c>
      <c r="F54" s="32" t="s">
        <v>149</v>
      </c>
      <c r="G54" s="32" t="s">
        <v>418</v>
      </c>
      <c r="H54" s="31" t="s">
        <v>162</v>
      </c>
      <c r="I54" s="32" t="s">
        <v>116</v>
      </c>
      <c r="J54" s="32"/>
      <c r="K54" s="32"/>
      <c r="L54" s="32"/>
      <c r="M54" s="32"/>
      <c r="N54" s="42">
        <f>O54+P54+S54</f>
        <v>348722.37</v>
      </c>
      <c r="O54" s="42">
        <v>26154.19</v>
      </c>
      <c r="P54" s="42">
        <v>26154.18</v>
      </c>
      <c r="Q54" s="74">
        <v>0</v>
      </c>
      <c r="R54" s="33">
        <v>0</v>
      </c>
      <c r="S54" s="33">
        <v>296414</v>
      </c>
      <c r="T54" s="34">
        <v>42916</v>
      </c>
      <c r="U54" s="35">
        <v>43008</v>
      </c>
      <c r="V54" s="35">
        <v>43100</v>
      </c>
      <c r="W54" s="36">
        <v>43646</v>
      </c>
      <c r="X54" s="114">
        <v>0</v>
      </c>
      <c r="Y54" s="114">
        <v>0</v>
      </c>
      <c r="Z54" s="114">
        <v>150000</v>
      </c>
      <c r="AA54" s="114">
        <f>S54-Z54</f>
        <v>146414</v>
      </c>
      <c r="AB54" s="114">
        <v>0</v>
      </c>
      <c r="AC54" s="114"/>
      <c r="AD54" s="139"/>
      <c r="AE54" s="144"/>
      <c r="AF54" s="145">
        <v>22</v>
      </c>
      <c r="AG54" s="129" t="s">
        <v>244</v>
      </c>
      <c r="AH54" s="129"/>
      <c r="AI54" s="141"/>
      <c r="AJ54" s="144"/>
      <c r="AK54" s="145"/>
      <c r="AL54" s="129"/>
      <c r="AM54" s="129"/>
      <c r="AN54" s="129"/>
      <c r="AO54" s="129"/>
      <c r="AP54" s="129" t="s">
        <v>217</v>
      </c>
      <c r="AQ54" s="129" t="s">
        <v>751</v>
      </c>
      <c r="AR54" s="129">
        <v>480</v>
      </c>
      <c r="AS54" s="129" t="s">
        <v>219</v>
      </c>
      <c r="AT54" s="129" t="s">
        <v>752</v>
      </c>
      <c r="AU54" s="129">
        <v>1</v>
      </c>
      <c r="AV54" s="144"/>
      <c r="AW54" s="144"/>
      <c r="AX54" s="144"/>
      <c r="AY54" s="129"/>
      <c r="AZ54" s="129"/>
      <c r="BA54" s="129"/>
      <c r="BB54" s="129"/>
      <c r="BC54" s="129"/>
      <c r="BD54" s="129"/>
      <c r="BE54" s="129"/>
      <c r="BF54" s="129"/>
      <c r="BG54" s="129"/>
      <c r="BH54" s="146" t="s">
        <v>872</v>
      </c>
      <c r="BI54" s="122" t="s">
        <v>942</v>
      </c>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146"/>
      <c r="EO54" s="146"/>
      <c r="EP54" s="146"/>
      <c r="EQ54" s="146"/>
      <c r="ER54" s="146"/>
      <c r="ES54" s="146"/>
      <c r="ET54" s="146"/>
    </row>
    <row r="55" spans="1:150" s="147" customFormat="1" ht="24.75" hidden="1" customHeight="1" x14ac:dyDescent="0.25">
      <c r="A55" s="53" t="s">
        <v>128</v>
      </c>
      <c r="B55" s="53" t="s">
        <v>419</v>
      </c>
      <c r="C55" s="53" t="s">
        <v>420</v>
      </c>
      <c r="D55" s="41" t="s">
        <v>421</v>
      </c>
      <c r="E55" s="32" t="s">
        <v>281</v>
      </c>
      <c r="F55" s="32" t="s">
        <v>149</v>
      </c>
      <c r="G55" s="32" t="s">
        <v>322</v>
      </c>
      <c r="H55" s="31" t="s">
        <v>162</v>
      </c>
      <c r="I55" s="32" t="s">
        <v>116</v>
      </c>
      <c r="J55" s="32"/>
      <c r="K55" s="32"/>
      <c r="L55" s="32"/>
      <c r="M55" s="32"/>
      <c r="N55" s="42">
        <f>O55+P55+S55</f>
        <v>134057.64705882352</v>
      </c>
      <c r="O55" s="42">
        <f>S55*15/85/2</f>
        <v>10054.323529411764</v>
      </c>
      <c r="P55" s="42">
        <f>O55</f>
        <v>10054.323529411764</v>
      </c>
      <c r="Q55" s="74">
        <v>0</v>
      </c>
      <c r="R55" s="33">
        <v>0</v>
      </c>
      <c r="S55" s="33">
        <v>113949</v>
      </c>
      <c r="T55" s="34">
        <v>42887</v>
      </c>
      <c r="U55" s="35">
        <v>42979</v>
      </c>
      <c r="V55" s="35">
        <v>43100</v>
      </c>
      <c r="W55" s="36">
        <v>43646</v>
      </c>
      <c r="X55" s="114">
        <v>0</v>
      </c>
      <c r="Y55" s="114">
        <v>0</v>
      </c>
      <c r="Z55" s="114">
        <v>100000</v>
      </c>
      <c r="AA55" s="114">
        <f>S55-Z55</f>
        <v>13949</v>
      </c>
      <c r="AB55" s="114">
        <v>0</v>
      </c>
      <c r="AC55" s="114"/>
      <c r="AD55" s="139"/>
      <c r="AE55" s="144"/>
      <c r="AF55" s="145">
        <v>22</v>
      </c>
      <c r="AG55" s="129" t="s">
        <v>244</v>
      </c>
      <c r="AH55" s="129"/>
      <c r="AI55" s="141"/>
      <c r="AJ55" s="144"/>
      <c r="AK55" s="145"/>
      <c r="AL55" s="129"/>
      <c r="AM55" s="129"/>
      <c r="AN55" s="129"/>
      <c r="AO55" s="129"/>
      <c r="AP55" s="129" t="s">
        <v>217</v>
      </c>
      <c r="AQ55" s="129" t="s">
        <v>751</v>
      </c>
      <c r="AR55" s="129">
        <v>344</v>
      </c>
      <c r="AS55" s="129" t="s">
        <v>219</v>
      </c>
      <c r="AT55" s="129" t="s">
        <v>752</v>
      </c>
      <c r="AU55" s="129">
        <v>1</v>
      </c>
      <c r="AV55" s="144"/>
      <c r="AW55" s="144"/>
      <c r="AX55" s="144"/>
      <c r="AY55" s="129"/>
      <c r="AZ55" s="129"/>
      <c r="BA55" s="129"/>
      <c r="BB55" s="129"/>
      <c r="BC55" s="129"/>
      <c r="BD55" s="129"/>
      <c r="BE55" s="129"/>
      <c r="BF55" s="129"/>
      <c r="BG55" s="129"/>
      <c r="BH55" s="146" t="s">
        <v>870</v>
      </c>
      <c r="BI55" s="122" t="s">
        <v>942</v>
      </c>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row>
    <row r="56" spans="1:150" s="147" customFormat="1" ht="26.25" hidden="1" customHeight="1" x14ac:dyDescent="0.25">
      <c r="A56" s="53" t="s">
        <v>129</v>
      </c>
      <c r="B56" s="53" t="s">
        <v>422</v>
      </c>
      <c r="C56" s="53" t="s">
        <v>423</v>
      </c>
      <c r="D56" s="41" t="s">
        <v>424</v>
      </c>
      <c r="E56" s="32" t="s">
        <v>298</v>
      </c>
      <c r="F56" s="32" t="s">
        <v>149</v>
      </c>
      <c r="G56" s="32" t="s">
        <v>327</v>
      </c>
      <c r="H56" s="31" t="s">
        <v>162</v>
      </c>
      <c r="I56" s="32" t="s">
        <v>116</v>
      </c>
      <c r="J56" s="32"/>
      <c r="K56" s="32"/>
      <c r="L56" s="32"/>
      <c r="M56" s="32"/>
      <c r="N56" s="42">
        <f>O56+P56+S56</f>
        <v>394072</v>
      </c>
      <c r="O56" s="42">
        <v>29556</v>
      </c>
      <c r="P56" s="42">
        <v>29555</v>
      </c>
      <c r="Q56" s="33">
        <v>0</v>
      </c>
      <c r="R56" s="33">
        <v>0</v>
      </c>
      <c r="S56" s="33">
        <v>334961</v>
      </c>
      <c r="T56" s="34">
        <v>42917</v>
      </c>
      <c r="U56" s="35">
        <v>42979</v>
      </c>
      <c r="V56" s="35">
        <v>43100</v>
      </c>
      <c r="W56" s="36">
        <v>43890</v>
      </c>
      <c r="X56" s="114">
        <v>0</v>
      </c>
      <c r="Y56" s="114">
        <v>0</v>
      </c>
      <c r="Z56" s="114">
        <v>100000</v>
      </c>
      <c r="AA56" s="114">
        <f>S56-Z56</f>
        <v>234961</v>
      </c>
      <c r="AB56" s="114">
        <v>0</v>
      </c>
      <c r="AC56" s="114"/>
      <c r="AD56" s="139"/>
      <c r="AE56" s="144"/>
      <c r="AF56" s="145">
        <v>22</v>
      </c>
      <c r="AG56" s="129" t="s">
        <v>244</v>
      </c>
      <c r="AH56" s="129"/>
      <c r="AI56" s="141"/>
      <c r="AJ56" s="144"/>
      <c r="AK56" s="145"/>
      <c r="AL56" s="129"/>
      <c r="AM56" s="129"/>
      <c r="AN56" s="129"/>
      <c r="AO56" s="129"/>
      <c r="AP56" s="129" t="s">
        <v>217</v>
      </c>
      <c r="AQ56" s="161" t="s">
        <v>751</v>
      </c>
      <c r="AR56" s="118">
        <v>250</v>
      </c>
      <c r="AS56" s="129" t="s">
        <v>219</v>
      </c>
      <c r="AT56" s="161" t="s">
        <v>752</v>
      </c>
      <c r="AU56" s="129">
        <v>1</v>
      </c>
      <c r="AV56" s="129" t="s">
        <v>207</v>
      </c>
      <c r="AW56" s="161" t="s">
        <v>208</v>
      </c>
      <c r="AX56" s="129">
        <v>20</v>
      </c>
      <c r="AY56" s="144"/>
      <c r="AZ56" s="144"/>
      <c r="BA56" s="144"/>
      <c r="BB56" s="144"/>
      <c r="BC56" s="144"/>
      <c r="BD56" s="144"/>
      <c r="BE56" s="144"/>
      <c r="BF56" s="144"/>
      <c r="BG56" s="144"/>
      <c r="BH56" s="146" t="s">
        <v>873</v>
      </c>
      <c r="BI56" s="122" t="s">
        <v>942</v>
      </c>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row>
    <row r="57" spans="1:150" s="147" customFormat="1" ht="25.5" hidden="1" customHeight="1" x14ac:dyDescent="0.25">
      <c r="A57" s="53" t="s">
        <v>130</v>
      </c>
      <c r="B57" s="53" t="s">
        <v>425</v>
      </c>
      <c r="C57" s="53" t="s">
        <v>426</v>
      </c>
      <c r="D57" s="41" t="s">
        <v>427</v>
      </c>
      <c r="E57" s="32" t="s">
        <v>273</v>
      </c>
      <c r="F57" s="32" t="s">
        <v>149</v>
      </c>
      <c r="G57" s="32" t="s">
        <v>291</v>
      </c>
      <c r="H57" s="31" t="s">
        <v>162</v>
      </c>
      <c r="I57" s="32" t="s">
        <v>116</v>
      </c>
      <c r="J57" s="32"/>
      <c r="K57" s="32"/>
      <c r="L57" s="32"/>
      <c r="M57" s="32"/>
      <c r="N57" s="42">
        <f>O57+P57+S57</f>
        <v>544762.36</v>
      </c>
      <c r="O57" s="42">
        <v>40857.18</v>
      </c>
      <c r="P57" s="42">
        <v>40857.18</v>
      </c>
      <c r="Q57" s="75">
        <v>0</v>
      </c>
      <c r="R57" s="33">
        <v>0</v>
      </c>
      <c r="S57" s="33">
        <v>463048</v>
      </c>
      <c r="T57" s="34">
        <v>42947</v>
      </c>
      <c r="U57" s="35">
        <v>43008</v>
      </c>
      <c r="V57" s="35">
        <v>43100</v>
      </c>
      <c r="W57" s="36">
        <v>44255</v>
      </c>
      <c r="X57" s="114">
        <v>0</v>
      </c>
      <c r="Y57" s="114">
        <v>0</v>
      </c>
      <c r="Z57" s="114">
        <v>150000</v>
      </c>
      <c r="AA57" s="114">
        <v>250000</v>
      </c>
      <c r="AB57" s="114">
        <f>S57-Z57-AA57</f>
        <v>63048</v>
      </c>
      <c r="AC57" s="114"/>
      <c r="AD57" s="139"/>
      <c r="AE57" s="144"/>
      <c r="AF57" s="145">
        <v>22</v>
      </c>
      <c r="AG57" s="129" t="s">
        <v>244</v>
      </c>
      <c r="AH57" s="129"/>
      <c r="AI57" s="141"/>
      <c r="AJ57" s="144"/>
      <c r="AK57" s="145"/>
      <c r="AL57" s="129"/>
      <c r="AM57" s="129"/>
      <c r="AN57" s="129"/>
      <c r="AO57" s="129"/>
      <c r="AP57" s="129" t="s">
        <v>217</v>
      </c>
      <c r="AQ57" s="129" t="s">
        <v>751</v>
      </c>
      <c r="AR57" s="118">
        <v>550</v>
      </c>
      <c r="AS57" s="129" t="s">
        <v>219</v>
      </c>
      <c r="AT57" s="129" t="s">
        <v>752</v>
      </c>
      <c r="AU57" s="129">
        <v>1</v>
      </c>
      <c r="AV57" s="144"/>
      <c r="AW57" s="144"/>
      <c r="AX57" s="144"/>
      <c r="AY57" s="129"/>
      <c r="AZ57" s="129"/>
      <c r="BA57" s="129"/>
      <c r="BB57" s="129"/>
      <c r="BC57" s="129"/>
      <c r="BD57" s="129"/>
      <c r="BE57" s="129"/>
      <c r="BF57" s="129"/>
      <c r="BG57" s="129"/>
      <c r="BH57" s="146" t="s">
        <v>871</v>
      </c>
      <c r="BI57" s="122" t="s">
        <v>942</v>
      </c>
      <c r="BJ57" s="146"/>
      <c r="BK57" s="146"/>
      <c r="BL57" s="146"/>
      <c r="BM57" s="146"/>
      <c r="BN57" s="146"/>
      <c r="BO57" s="146"/>
      <c r="BP57" s="146"/>
      <c r="BQ57" s="146"/>
      <c r="BR57" s="146"/>
      <c r="BS57" s="146"/>
      <c r="BT57" s="146"/>
      <c r="BU57" s="146"/>
      <c r="BV57" s="146"/>
      <c r="BW57" s="146"/>
      <c r="BX57" s="146"/>
      <c r="BY57" s="146"/>
      <c r="BZ57" s="146"/>
      <c r="CA57" s="146"/>
      <c r="CB57" s="146"/>
      <c r="CC57" s="146"/>
      <c r="CD57" s="146"/>
      <c r="CE57" s="146"/>
      <c r="CF57" s="146"/>
      <c r="CG57" s="146"/>
      <c r="CH57" s="146"/>
      <c r="CI57" s="146"/>
      <c r="CJ57" s="146"/>
      <c r="CK57" s="146"/>
      <c r="CL57" s="146"/>
      <c r="CM57" s="146"/>
      <c r="CN57" s="146"/>
      <c r="CO57" s="146"/>
      <c r="CP57" s="146"/>
      <c r="CQ57" s="146"/>
      <c r="CR57" s="146"/>
      <c r="CS57" s="146"/>
      <c r="CT57" s="146"/>
      <c r="CU57" s="146"/>
      <c r="CV57" s="146"/>
      <c r="CW57" s="146"/>
      <c r="CX57" s="146"/>
      <c r="CY57" s="146"/>
      <c r="CZ57" s="146"/>
      <c r="DA57" s="146"/>
      <c r="DB57" s="146"/>
      <c r="DC57" s="146"/>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6"/>
      <c r="EC57" s="146"/>
      <c r="ED57" s="146"/>
      <c r="EE57" s="146"/>
      <c r="EF57" s="146"/>
      <c r="EG57" s="146"/>
      <c r="EH57" s="146"/>
      <c r="EI57" s="146"/>
      <c r="EJ57" s="146"/>
      <c r="EK57" s="146"/>
      <c r="EL57" s="146"/>
      <c r="EM57" s="146"/>
      <c r="EN57" s="146"/>
      <c r="EO57" s="146"/>
      <c r="EP57" s="146"/>
      <c r="EQ57" s="146"/>
      <c r="ER57" s="146"/>
      <c r="ES57" s="146"/>
      <c r="ET57" s="146"/>
    </row>
    <row r="58" spans="1:150" s="113" customFormat="1" ht="25.5" hidden="1" customHeight="1" x14ac:dyDescent="0.25">
      <c r="A58" s="72" t="s">
        <v>93</v>
      </c>
      <c r="B58" s="73" t="s">
        <v>84</v>
      </c>
      <c r="C58" s="73"/>
      <c r="D58" s="22" t="s">
        <v>428</v>
      </c>
      <c r="E58" s="23"/>
      <c r="F58" s="23"/>
      <c r="G58" s="23"/>
      <c r="H58" s="23"/>
      <c r="I58" s="23"/>
      <c r="J58" s="23"/>
      <c r="K58" s="23"/>
      <c r="L58" s="23"/>
      <c r="M58" s="23"/>
      <c r="N58" s="23"/>
      <c r="O58" s="23"/>
      <c r="P58" s="23"/>
      <c r="Q58" s="23"/>
      <c r="R58" s="23"/>
      <c r="S58" s="24"/>
      <c r="T58" s="25"/>
      <c r="U58" s="38"/>
      <c r="V58" s="38"/>
      <c r="W58" s="28" t="s">
        <v>276</v>
      </c>
      <c r="X58" s="108"/>
      <c r="Y58" s="108"/>
      <c r="Z58" s="108"/>
      <c r="AA58" s="108"/>
      <c r="AB58" s="108"/>
      <c r="AC58" s="108"/>
      <c r="AD58" s="138"/>
      <c r="AE58" s="109"/>
      <c r="AF58" s="112"/>
      <c r="AG58" s="110"/>
      <c r="AH58" s="110"/>
      <c r="AI58" s="111"/>
      <c r="AJ58" s="109"/>
      <c r="AK58" s="112"/>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46"/>
      <c r="BI58" s="122" t="s">
        <v>276</v>
      </c>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row>
    <row r="59" spans="1:150" s="147" customFormat="1" ht="25.5" hidden="1" customHeight="1" x14ac:dyDescent="0.25">
      <c r="A59" s="53" t="s">
        <v>136</v>
      </c>
      <c r="B59" s="53" t="s">
        <v>429</v>
      </c>
      <c r="C59" s="53" t="s">
        <v>430</v>
      </c>
      <c r="D59" s="32" t="s">
        <v>431</v>
      </c>
      <c r="E59" s="32" t="s">
        <v>281</v>
      </c>
      <c r="F59" s="32" t="s">
        <v>149</v>
      </c>
      <c r="G59" s="76" t="s">
        <v>322</v>
      </c>
      <c r="H59" s="32" t="s">
        <v>161</v>
      </c>
      <c r="I59" s="32" t="s">
        <v>116</v>
      </c>
      <c r="J59" s="32"/>
      <c r="K59" s="32"/>
      <c r="L59" s="32"/>
      <c r="M59" s="32"/>
      <c r="N59" s="33">
        <f>O59+S59</f>
        <v>148515.76</v>
      </c>
      <c r="O59" s="33">
        <v>24397.759999999998</v>
      </c>
      <c r="P59" s="33">
        <v>0</v>
      </c>
      <c r="Q59" s="33">
        <v>0</v>
      </c>
      <c r="R59" s="33">
        <v>0</v>
      </c>
      <c r="S59" s="33">
        <v>124118</v>
      </c>
      <c r="T59" s="34">
        <v>42887</v>
      </c>
      <c r="U59" s="35">
        <v>42979</v>
      </c>
      <c r="V59" s="35">
        <v>43100</v>
      </c>
      <c r="W59" s="36">
        <v>43585</v>
      </c>
      <c r="X59" s="114">
        <v>0</v>
      </c>
      <c r="Y59" s="114">
        <v>0</v>
      </c>
      <c r="Z59" s="114">
        <v>100000</v>
      </c>
      <c r="AA59" s="114">
        <f>S59-Z59</f>
        <v>24118</v>
      </c>
      <c r="AB59" s="114">
        <v>0</v>
      </c>
      <c r="AC59" s="114"/>
      <c r="AD59" s="139"/>
      <c r="AE59" s="144"/>
      <c r="AF59" s="145">
        <v>24</v>
      </c>
      <c r="AG59" s="129" t="s">
        <v>245</v>
      </c>
      <c r="AH59" s="129"/>
      <c r="AI59" s="141"/>
      <c r="AJ59" s="144"/>
      <c r="AK59" s="145"/>
      <c r="AL59" s="129"/>
      <c r="AM59" s="129"/>
      <c r="AN59" s="129"/>
      <c r="AO59" s="129"/>
      <c r="AP59" s="129" t="s">
        <v>218</v>
      </c>
      <c r="AQ59" s="129" t="s">
        <v>753</v>
      </c>
      <c r="AR59" s="116">
        <v>1</v>
      </c>
      <c r="AS59" s="129" t="s">
        <v>217</v>
      </c>
      <c r="AT59" s="129" t="s">
        <v>751</v>
      </c>
      <c r="AU59" s="118">
        <v>342</v>
      </c>
      <c r="AV59" s="129"/>
      <c r="AW59" s="129"/>
      <c r="AX59" s="118"/>
      <c r="AY59" s="129"/>
      <c r="AZ59" s="129"/>
      <c r="BA59" s="129"/>
      <c r="BB59" s="129"/>
      <c r="BC59" s="129"/>
      <c r="BD59" s="129"/>
      <c r="BE59" s="129"/>
      <c r="BF59" s="129"/>
      <c r="BG59" s="129"/>
      <c r="BH59" s="146" t="s">
        <v>875</v>
      </c>
      <c r="BI59" s="122" t="s">
        <v>942</v>
      </c>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row>
    <row r="60" spans="1:150" s="147" customFormat="1" ht="25.5" hidden="1" customHeight="1" x14ac:dyDescent="0.25">
      <c r="A60" s="53" t="s">
        <v>138</v>
      </c>
      <c r="B60" s="53" t="s">
        <v>432</v>
      </c>
      <c r="C60" s="53" t="s">
        <v>433</v>
      </c>
      <c r="D60" s="32" t="s">
        <v>434</v>
      </c>
      <c r="E60" s="32" t="s">
        <v>298</v>
      </c>
      <c r="F60" s="32" t="s">
        <v>149</v>
      </c>
      <c r="G60" s="32" t="s">
        <v>327</v>
      </c>
      <c r="H60" s="32" t="s">
        <v>161</v>
      </c>
      <c r="I60" s="32" t="s">
        <v>116</v>
      </c>
      <c r="J60" s="32"/>
      <c r="K60" s="32"/>
      <c r="L60" s="32"/>
      <c r="M60" s="32"/>
      <c r="N60" s="33">
        <f>O60+S60</f>
        <v>181044</v>
      </c>
      <c r="O60" s="33">
        <v>27157</v>
      </c>
      <c r="P60" s="33">
        <v>0</v>
      </c>
      <c r="Q60" s="33">
        <v>0</v>
      </c>
      <c r="R60" s="33">
        <v>0</v>
      </c>
      <c r="S60" s="33">
        <v>153887</v>
      </c>
      <c r="T60" s="34">
        <v>42887</v>
      </c>
      <c r="U60" s="35">
        <v>43009</v>
      </c>
      <c r="V60" s="35">
        <v>43100</v>
      </c>
      <c r="W60" s="36">
        <v>43585</v>
      </c>
      <c r="X60" s="114">
        <v>0</v>
      </c>
      <c r="Y60" s="114">
        <v>0</v>
      </c>
      <c r="Z60" s="114">
        <v>100000</v>
      </c>
      <c r="AA60" s="114">
        <v>53887</v>
      </c>
      <c r="AB60" s="114">
        <v>0</v>
      </c>
      <c r="AC60" s="114"/>
      <c r="AD60" s="139"/>
      <c r="AE60" s="144"/>
      <c r="AF60" s="145">
        <v>24</v>
      </c>
      <c r="AG60" s="129" t="s">
        <v>245</v>
      </c>
      <c r="AH60" s="129"/>
      <c r="AI60" s="141"/>
      <c r="AJ60" s="144"/>
      <c r="AK60" s="145"/>
      <c r="AL60" s="129"/>
      <c r="AM60" s="129"/>
      <c r="AN60" s="129"/>
      <c r="AO60" s="129"/>
      <c r="AP60" s="129" t="s">
        <v>218</v>
      </c>
      <c r="AQ60" s="129" t="s">
        <v>753</v>
      </c>
      <c r="AR60" s="129">
        <v>1</v>
      </c>
      <c r="AS60" s="129" t="s">
        <v>217</v>
      </c>
      <c r="AT60" s="129" t="s">
        <v>751</v>
      </c>
      <c r="AU60" s="118">
        <v>269</v>
      </c>
      <c r="AV60" s="129"/>
      <c r="AW60" s="129"/>
      <c r="AX60" s="118"/>
      <c r="AY60" s="129"/>
      <c r="AZ60" s="129"/>
      <c r="BA60" s="129"/>
      <c r="BB60" s="129"/>
      <c r="BC60" s="129"/>
      <c r="BD60" s="129"/>
      <c r="BE60" s="129"/>
      <c r="BF60" s="129"/>
      <c r="BG60" s="129"/>
      <c r="BH60" s="146" t="s">
        <v>876</v>
      </c>
      <c r="BI60" s="122" t="s">
        <v>942</v>
      </c>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6"/>
      <c r="CP60" s="146"/>
      <c r="CQ60" s="146"/>
      <c r="CR60" s="146"/>
      <c r="CS60" s="146"/>
      <c r="CT60" s="146"/>
      <c r="CU60" s="146"/>
      <c r="CV60" s="146"/>
      <c r="CW60" s="146"/>
      <c r="CX60" s="146"/>
      <c r="CY60" s="146"/>
      <c r="CZ60" s="146"/>
      <c r="DA60" s="146"/>
      <c r="DB60" s="146"/>
      <c r="DC60" s="146"/>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6"/>
      <c r="EC60" s="146"/>
      <c r="ED60" s="146"/>
      <c r="EE60" s="146"/>
      <c r="EF60" s="146"/>
      <c r="EG60" s="146"/>
      <c r="EH60" s="146"/>
      <c r="EI60" s="146"/>
      <c r="EJ60" s="146"/>
      <c r="EK60" s="146"/>
      <c r="EL60" s="146"/>
      <c r="EM60" s="146"/>
      <c r="EN60" s="146"/>
      <c r="EO60" s="146"/>
      <c r="EP60" s="146"/>
      <c r="EQ60" s="146"/>
      <c r="ER60" s="146"/>
      <c r="ES60" s="146"/>
      <c r="ET60" s="146"/>
    </row>
    <row r="61" spans="1:150" s="147" customFormat="1" ht="25.5" hidden="1" customHeight="1" x14ac:dyDescent="0.25">
      <c r="A61" s="53" t="s">
        <v>139</v>
      </c>
      <c r="B61" s="53" t="s">
        <v>435</v>
      </c>
      <c r="C61" s="53" t="s">
        <v>436</v>
      </c>
      <c r="D61" s="32" t="s">
        <v>437</v>
      </c>
      <c r="E61" s="32" t="s">
        <v>273</v>
      </c>
      <c r="F61" s="32" t="s">
        <v>149</v>
      </c>
      <c r="G61" s="32" t="s">
        <v>291</v>
      </c>
      <c r="H61" s="32" t="s">
        <v>161</v>
      </c>
      <c r="I61" s="32" t="s">
        <v>116</v>
      </c>
      <c r="J61" s="32"/>
      <c r="K61" s="32"/>
      <c r="L61" s="32"/>
      <c r="M61" s="32"/>
      <c r="N61" s="33">
        <f>O61+S61</f>
        <v>250274.11</v>
      </c>
      <c r="O61" s="33">
        <v>37541.11</v>
      </c>
      <c r="P61" s="33">
        <v>0</v>
      </c>
      <c r="Q61" s="33">
        <v>0</v>
      </c>
      <c r="R61" s="33">
        <v>0</v>
      </c>
      <c r="S61" s="33">
        <v>212733</v>
      </c>
      <c r="T61" s="34">
        <v>42887</v>
      </c>
      <c r="U61" s="35">
        <v>43098</v>
      </c>
      <c r="V61" s="35">
        <v>43190</v>
      </c>
      <c r="W61" s="36">
        <v>43889</v>
      </c>
      <c r="X61" s="114">
        <v>0</v>
      </c>
      <c r="Y61" s="114">
        <v>0</v>
      </c>
      <c r="Z61" s="114">
        <v>88000</v>
      </c>
      <c r="AA61" s="114">
        <v>100000</v>
      </c>
      <c r="AB61" s="114">
        <v>24733</v>
      </c>
      <c r="AC61" s="114"/>
      <c r="AD61" s="139"/>
      <c r="AE61" s="144"/>
      <c r="AF61" s="145">
        <v>24</v>
      </c>
      <c r="AG61" s="129" t="s">
        <v>245</v>
      </c>
      <c r="AH61" s="129"/>
      <c r="AI61" s="141"/>
      <c r="AJ61" s="144"/>
      <c r="AK61" s="145"/>
      <c r="AL61" s="129"/>
      <c r="AM61" s="129"/>
      <c r="AN61" s="129"/>
      <c r="AO61" s="129"/>
      <c r="AP61" s="129" t="s">
        <v>218</v>
      </c>
      <c r="AQ61" s="129" t="s">
        <v>753</v>
      </c>
      <c r="AR61" s="129">
        <v>1</v>
      </c>
      <c r="AS61" s="129" t="s">
        <v>217</v>
      </c>
      <c r="AT61" s="129" t="s">
        <v>751</v>
      </c>
      <c r="AU61" s="118">
        <v>1000</v>
      </c>
      <c r="AV61" s="129"/>
      <c r="AW61" s="129"/>
      <c r="AX61" s="118"/>
      <c r="AY61" s="129"/>
      <c r="AZ61" s="129"/>
      <c r="BA61" s="129"/>
      <c r="BB61" s="129"/>
      <c r="BC61" s="129"/>
      <c r="BD61" s="129"/>
      <c r="BE61" s="129"/>
      <c r="BF61" s="129"/>
      <c r="BG61" s="129"/>
      <c r="BH61" s="146" t="s">
        <v>877</v>
      </c>
      <c r="BI61" s="122" t="s">
        <v>942</v>
      </c>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row>
    <row r="62" spans="1:150" s="147" customFormat="1" ht="25.5" hidden="1" customHeight="1" x14ac:dyDescent="0.25">
      <c r="A62" s="53" t="s">
        <v>140</v>
      </c>
      <c r="B62" s="53" t="s">
        <v>438</v>
      </c>
      <c r="C62" s="53" t="s">
        <v>439</v>
      </c>
      <c r="D62" s="32" t="s">
        <v>440</v>
      </c>
      <c r="E62" s="32" t="s">
        <v>441</v>
      </c>
      <c r="F62" s="32" t="s">
        <v>149</v>
      </c>
      <c r="G62" s="32" t="s">
        <v>418</v>
      </c>
      <c r="H62" s="32" t="s">
        <v>161</v>
      </c>
      <c r="I62" s="32" t="s">
        <v>116</v>
      </c>
      <c r="J62" s="32"/>
      <c r="K62" s="32"/>
      <c r="L62" s="32"/>
      <c r="M62" s="32"/>
      <c r="N62" s="33">
        <f>O62+S62</f>
        <v>92842.82</v>
      </c>
      <c r="O62" s="33">
        <v>28431.82</v>
      </c>
      <c r="P62" s="33">
        <v>0</v>
      </c>
      <c r="Q62" s="33">
        <v>0</v>
      </c>
      <c r="R62" s="33">
        <v>0</v>
      </c>
      <c r="S62" s="33">
        <v>64411</v>
      </c>
      <c r="T62" s="34">
        <v>42887</v>
      </c>
      <c r="U62" s="35">
        <v>42948</v>
      </c>
      <c r="V62" s="35">
        <v>43100</v>
      </c>
      <c r="W62" s="36">
        <v>43585</v>
      </c>
      <c r="X62" s="114">
        <v>0</v>
      </c>
      <c r="Y62" s="114">
        <v>0</v>
      </c>
      <c r="Z62" s="114">
        <v>42000</v>
      </c>
      <c r="AA62" s="114">
        <v>22411</v>
      </c>
      <c r="AB62" s="114">
        <v>0</v>
      </c>
      <c r="AC62" s="114"/>
      <c r="AD62" s="139"/>
      <c r="AE62" s="144"/>
      <c r="AF62" s="145">
        <v>24</v>
      </c>
      <c r="AG62" s="129" t="s">
        <v>245</v>
      </c>
      <c r="AH62" s="129"/>
      <c r="AI62" s="141"/>
      <c r="AJ62" s="144"/>
      <c r="AK62" s="145"/>
      <c r="AL62" s="129"/>
      <c r="AM62" s="129"/>
      <c r="AN62" s="129"/>
      <c r="AO62" s="129"/>
      <c r="AP62" s="129" t="s">
        <v>218</v>
      </c>
      <c r="AQ62" s="129" t="s">
        <v>753</v>
      </c>
      <c r="AR62" s="129">
        <v>1</v>
      </c>
      <c r="AS62" s="129" t="s">
        <v>217</v>
      </c>
      <c r="AT62" s="129" t="s">
        <v>751</v>
      </c>
      <c r="AU62" s="118">
        <v>60</v>
      </c>
      <c r="AV62" s="129"/>
      <c r="AW62" s="129"/>
      <c r="AX62" s="118"/>
      <c r="AY62" s="129"/>
      <c r="AZ62" s="129"/>
      <c r="BA62" s="129"/>
      <c r="BB62" s="129"/>
      <c r="BC62" s="129"/>
      <c r="BD62" s="129"/>
      <c r="BE62" s="129"/>
      <c r="BF62" s="129"/>
      <c r="BG62" s="129"/>
      <c r="BH62" s="146" t="s">
        <v>874</v>
      </c>
      <c r="BI62" s="122" t="s">
        <v>942</v>
      </c>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row>
    <row r="63" spans="1:150" s="113" customFormat="1" ht="25.5" hidden="1" customHeight="1" x14ac:dyDescent="0.25">
      <c r="A63" s="20" t="s">
        <v>94</v>
      </c>
      <c r="B63" s="21" t="s">
        <v>84</v>
      </c>
      <c r="C63" s="21"/>
      <c r="D63" s="22" t="s">
        <v>442</v>
      </c>
      <c r="E63" s="23"/>
      <c r="F63" s="23"/>
      <c r="G63" s="23"/>
      <c r="H63" s="23"/>
      <c r="I63" s="23"/>
      <c r="J63" s="23"/>
      <c r="K63" s="23"/>
      <c r="L63" s="23"/>
      <c r="M63" s="23"/>
      <c r="N63" s="23"/>
      <c r="O63" s="23"/>
      <c r="P63" s="23"/>
      <c r="Q63" s="23"/>
      <c r="R63" s="23"/>
      <c r="S63" s="24"/>
      <c r="T63" s="25"/>
      <c r="U63" s="38"/>
      <c r="V63" s="38"/>
      <c r="W63" s="28" t="s">
        <v>276</v>
      </c>
      <c r="X63" s="108"/>
      <c r="Y63" s="108"/>
      <c r="Z63" s="108"/>
      <c r="AA63" s="108"/>
      <c r="AB63" s="108"/>
      <c r="AC63" s="108"/>
      <c r="AD63" s="138"/>
      <c r="AE63" s="109"/>
      <c r="AF63" s="112"/>
      <c r="AG63" s="110"/>
      <c r="AH63" s="110"/>
      <c r="AI63" s="111"/>
      <c r="AJ63" s="109"/>
      <c r="AK63" s="112"/>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46"/>
      <c r="BI63" s="122" t="s">
        <v>276</v>
      </c>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row>
    <row r="64" spans="1:150" ht="25.5" hidden="1" customHeight="1" x14ac:dyDescent="0.25">
      <c r="A64" s="53" t="s">
        <v>142</v>
      </c>
      <c r="B64" s="53" t="s">
        <v>443</v>
      </c>
      <c r="C64" s="53" t="s">
        <v>444</v>
      </c>
      <c r="D64" s="77" t="s">
        <v>445</v>
      </c>
      <c r="E64" s="31" t="s">
        <v>267</v>
      </c>
      <c r="F64" s="32" t="s">
        <v>149</v>
      </c>
      <c r="G64" s="32" t="s">
        <v>418</v>
      </c>
      <c r="H64" s="32" t="s">
        <v>150</v>
      </c>
      <c r="I64" s="32" t="s">
        <v>116</v>
      </c>
      <c r="J64" s="32"/>
      <c r="K64" s="32"/>
      <c r="L64" s="32"/>
      <c r="M64" s="32"/>
      <c r="N64" s="33">
        <f>SUM(O64:S64)</f>
        <v>809630.41999999993</v>
      </c>
      <c r="O64" s="33">
        <v>553430.44999999995</v>
      </c>
      <c r="P64" s="33">
        <v>20772.97</v>
      </c>
      <c r="Q64" s="33"/>
      <c r="R64" s="33"/>
      <c r="S64" s="33">
        <v>235427</v>
      </c>
      <c r="T64" s="34">
        <v>43009</v>
      </c>
      <c r="U64" s="35">
        <v>43070</v>
      </c>
      <c r="V64" s="35">
        <v>43190</v>
      </c>
      <c r="W64" s="36">
        <v>43799</v>
      </c>
      <c r="X64" s="114">
        <v>0</v>
      </c>
      <c r="Y64" s="114">
        <v>0</v>
      </c>
      <c r="Z64" s="114">
        <v>135427</v>
      </c>
      <c r="AA64" s="114">
        <f>S64-Z64</f>
        <v>100000</v>
      </c>
      <c r="AB64" s="114">
        <v>0</v>
      </c>
      <c r="AC64" s="114"/>
      <c r="AD64" s="139"/>
      <c r="AE64" s="115"/>
      <c r="AF64" s="119">
        <v>23</v>
      </c>
      <c r="AG64" s="129" t="s">
        <v>754</v>
      </c>
      <c r="AH64" s="120"/>
      <c r="AI64" s="135"/>
      <c r="AJ64" s="136"/>
      <c r="AK64" s="119"/>
      <c r="AL64" s="120"/>
      <c r="AM64" s="120"/>
      <c r="AN64" s="120"/>
      <c r="AO64" s="120"/>
      <c r="AP64" s="120" t="s">
        <v>217</v>
      </c>
      <c r="AQ64" s="162" t="s">
        <v>751</v>
      </c>
      <c r="AR64" s="120">
        <v>261</v>
      </c>
      <c r="AS64" s="120" t="s">
        <v>207</v>
      </c>
      <c r="AT64" s="140" t="s">
        <v>208</v>
      </c>
      <c r="AU64" s="120">
        <v>100</v>
      </c>
      <c r="AV64" s="120" t="s">
        <v>209</v>
      </c>
      <c r="AW64" s="129" t="s">
        <v>210</v>
      </c>
      <c r="AX64" s="120">
        <v>1</v>
      </c>
      <c r="AY64" s="115"/>
      <c r="AZ64" s="115"/>
      <c r="BA64" s="115"/>
      <c r="BB64" s="115"/>
      <c r="BC64" s="115"/>
      <c r="BD64" s="115"/>
      <c r="BE64" s="115"/>
      <c r="BF64" s="115"/>
      <c r="BG64" s="115"/>
      <c r="BH64" s="146" t="s">
        <v>868</v>
      </c>
      <c r="BI64" s="122" t="s">
        <v>942</v>
      </c>
      <c r="BJ64" s="122"/>
      <c r="BK64" s="122"/>
      <c r="BL64" s="122"/>
      <c r="BM64" s="122"/>
      <c r="BN64" s="122"/>
    </row>
    <row r="65" spans="1:150" ht="41.25" hidden="1" customHeight="1" x14ac:dyDescent="0.25">
      <c r="A65" s="53" t="s">
        <v>143</v>
      </c>
      <c r="B65" s="53" t="s">
        <v>446</v>
      </c>
      <c r="C65" s="53" t="s">
        <v>447</v>
      </c>
      <c r="D65" s="77" t="s">
        <v>448</v>
      </c>
      <c r="E65" s="31" t="s">
        <v>298</v>
      </c>
      <c r="F65" s="32" t="s">
        <v>149</v>
      </c>
      <c r="G65" s="32" t="s">
        <v>400</v>
      </c>
      <c r="H65" s="32" t="s">
        <v>150</v>
      </c>
      <c r="I65" s="32" t="s">
        <v>116</v>
      </c>
      <c r="J65" s="32"/>
      <c r="K65" s="32"/>
      <c r="L65" s="32"/>
      <c r="M65" s="32"/>
      <c r="N65" s="33">
        <f>SUM(O65:S65)</f>
        <v>226080</v>
      </c>
      <c r="O65" s="33">
        <v>16956</v>
      </c>
      <c r="P65" s="33">
        <v>16956</v>
      </c>
      <c r="Q65" s="33">
        <v>0</v>
      </c>
      <c r="R65" s="33">
        <v>0</v>
      </c>
      <c r="S65" s="33">
        <v>192168</v>
      </c>
      <c r="T65" s="34">
        <v>43009</v>
      </c>
      <c r="U65" s="35">
        <v>43070</v>
      </c>
      <c r="V65" s="35">
        <v>43159</v>
      </c>
      <c r="W65" s="36">
        <v>43861</v>
      </c>
      <c r="X65" s="114"/>
      <c r="Y65" s="114">
        <v>0</v>
      </c>
      <c r="Z65" s="114">
        <v>60000</v>
      </c>
      <c r="AA65" s="114">
        <v>117168</v>
      </c>
      <c r="AB65" s="114">
        <v>15000</v>
      </c>
      <c r="AC65" s="114"/>
      <c r="AD65" s="139"/>
      <c r="AE65" s="115"/>
      <c r="AF65" s="119">
        <v>23</v>
      </c>
      <c r="AG65" s="129" t="s">
        <v>754</v>
      </c>
      <c r="AH65" s="120"/>
      <c r="AI65" s="135"/>
      <c r="AJ65" s="136"/>
      <c r="AK65" s="119"/>
      <c r="AL65" s="120"/>
      <c r="AM65" s="120"/>
      <c r="AN65" s="120"/>
      <c r="AO65" s="120"/>
      <c r="AP65" s="120" t="s">
        <v>217</v>
      </c>
      <c r="AQ65" s="162" t="s">
        <v>751</v>
      </c>
      <c r="AR65" s="120">
        <v>34</v>
      </c>
      <c r="AS65" s="120" t="s">
        <v>209</v>
      </c>
      <c r="AT65" s="129" t="s">
        <v>210</v>
      </c>
      <c r="AU65" s="120">
        <v>1</v>
      </c>
      <c r="AV65" s="118" t="s">
        <v>211</v>
      </c>
      <c r="AW65" s="118" t="s">
        <v>212</v>
      </c>
      <c r="AX65" s="118">
        <v>2</v>
      </c>
      <c r="AY65" s="118"/>
      <c r="AZ65" s="118"/>
      <c r="BA65" s="118"/>
      <c r="BB65" s="118"/>
      <c r="BC65" s="118"/>
      <c r="BD65" s="118"/>
      <c r="BE65" s="118"/>
      <c r="BF65" s="118"/>
      <c r="BG65" s="118"/>
      <c r="BH65" s="146" t="s">
        <v>869</v>
      </c>
      <c r="BI65" s="122" t="s">
        <v>942</v>
      </c>
      <c r="BJ65" s="122"/>
      <c r="BK65" s="122"/>
      <c r="BL65" s="122"/>
      <c r="BM65" s="122"/>
      <c r="BN65" s="122"/>
    </row>
    <row r="66" spans="1:150" ht="44.25" hidden="1" customHeight="1" x14ac:dyDescent="0.25">
      <c r="A66" s="53" t="s">
        <v>449</v>
      </c>
      <c r="B66" s="53" t="s">
        <v>450</v>
      </c>
      <c r="C66" s="53" t="s">
        <v>451</v>
      </c>
      <c r="D66" s="77" t="s">
        <v>452</v>
      </c>
      <c r="E66" s="31" t="s">
        <v>273</v>
      </c>
      <c r="F66" s="32" t="s">
        <v>149</v>
      </c>
      <c r="G66" s="32" t="s">
        <v>291</v>
      </c>
      <c r="H66" s="32" t="s">
        <v>150</v>
      </c>
      <c r="I66" s="32" t="s">
        <v>116</v>
      </c>
      <c r="J66" s="32"/>
      <c r="K66" s="32"/>
      <c r="L66" s="32"/>
      <c r="M66" s="32"/>
      <c r="N66" s="33">
        <f>O66+P66+S66</f>
        <v>312531.76470588235</v>
      </c>
      <c r="O66" s="33">
        <f>S66*15/85/2</f>
        <v>23439.882352941175</v>
      </c>
      <c r="P66" s="33">
        <f>O66</f>
        <v>23439.882352941175</v>
      </c>
      <c r="Q66" s="33">
        <v>0</v>
      </c>
      <c r="R66" s="33">
        <v>0</v>
      </c>
      <c r="S66" s="33">
        <v>265652</v>
      </c>
      <c r="T66" s="34">
        <v>43009</v>
      </c>
      <c r="U66" s="35">
        <v>43070</v>
      </c>
      <c r="V66" s="35">
        <v>43159</v>
      </c>
      <c r="W66" s="36">
        <v>43921</v>
      </c>
      <c r="X66" s="114">
        <v>0</v>
      </c>
      <c r="Y66" s="114">
        <v>0</v>
      </c>
      <c r="Z66" s="114">
        <v>125000</v>
      </c>
      <c r="AA66" s="114">
        <v>125000</v>
      </c>
      <c r="AB66" s="114">
        <f>S66-Z66-AA66</f>
        <v>15652</v>
      </c>
      <c r="AC66" s="114"/>
      <c r="AD66" s="139"/>
      <c r="AE66" s="115"/>
      <c r="AF66" s="119">
        <v>23</v>
      </c>
      <c r="AG66" s="129" t="s">
        <v>754</v>
      </c>
      <c r="AH66" s="120"/>
      <c r="AI66" s="135"/>
      <c r="AJ66" s="136"/>
      <c r="AK66" s="119"/>
      <c r="AL66" s="120"/>
      <c r="AM66" s="120"/>
      <c r="AN66" s="120"/>
      <c r="AO66" s="120"/>
      <c r="AP66" s="120" t="s">
        <v>217</v>
      </c>
      <c r="AQ66" s="162" t="s">
        <v>751</v>
      </c>
      <c r="AR66" s="120">
        <v>245</v>
      </c>
      <c r="AS66" s="120" t="s">
        <v>209</v>
      </c>
      <c r="AT66" s="129" t="s">
        <v>210</v>
      </c>
      <c r="AU66" s="120">
        <v>1</v>
      </c>
      <c r="AV66" s="118" t="s">
        <v>211</v>
      </c>
      <c r="AW66" s="118" t="s">
        <v>212</v>
      </c>
      <c r="AX66" s="118">
        <v>6</v>
      </c>
      <c r="AY66" s="118"/>
      <c r="AZ66" s="118"/>
      <c r="BA66" s="118"/>
      <c r="BB66" s="118"/>
      <c r="BC66" s="118"/>
      <c r="BD66" s="118"/>
      <c r="BE66" s="118"/>
      <c r="BF66" s="118"/>
      <c r="BG66" s="118"/>
      <c r="BH66" s="146" t="s">
        <v>867</v>
      </c>
      <c r="BI66" s="122" t="s">
        <v>942</v>
      </c>
      <c r="BJ66" s="122"/>
      <c r="BK66" s="122"/>
      <c r="BL66" s="122"/>
      <c r="BM66" s="122"/>
      <c r="BN66" s="122"/>
    </row>
    <row r="67" spans="1:150" s="165" customFormat="1" ht="24.75" hidden="1" customHeight="1" thickBot="1" x14ac:dyDescent="0.3">
      <c r="A67" s="78" t="s">
        <v>453</v>
      </c>
      <c r="B67" s="79" t="s">
        <v>84</v>
      </c>
      <c r="C67" s="79"/>
      <c r="D67" s="79" t="s">
        <v>454</v>
      </c>
      <c r="E67" s="80"/>
      <c r="F67" s="80"/>
      <c r="G67" s="80"/>
      <c r="H67" s="80"/>
      <c r="I67" s="80"/>
      <c r="J67" s="80"/>
      <c r="K67" s="80"/>
      <c r="L67" s="80"/>
      <c r="M67" s="80"/>
      <c r="N67" s="80"/>
      <c r="O67" s="80"/>
      <c r="P67" s="80"/>
      <c r="Q67" s="80"/>
      <c r="R67" s="80"/>
      <c r="S67" s="80"/>
      <c r="T67" s="81"/>
      <c r="U67" s="82"/>
      <c r="V67" s="82"/>
      <c r="W67" s="83" t="s">
        <v>276</v>
      </c>
      <c r="X67" s="80"/>
      <c r="Y67" s="80"/>
      <c r="Z67" s="80"/>
      <c r="AA67" s="80"/>
      <c r="AB67" s="80"/>
      <c r="AC67" s="80"/>
      <c r="AD67" s="80"/>
      <c r="AE67" s="163"/>
      <c r="AF67" s="80"/>
      <c r="AG67" s="80"/>
      <c r="AH67" s="80"/>
      <c r="AI67" s="80"/>
      <c r="AJ67" s="163"/>
      <c r="AK67" s="80"/>
      <c r="AL67" s="80"/>
      <c r="AM67" s="80"/>
      <c r="AN67" s="80"/>
      <c r="AO67" s="80"/>
      <c r="AP67" s="164"/>
      <c r="AQ67" s="164"/>
      <c r="AR67" s="164"/>
      <c r="AS67" s="164"/>
      <c r="AT67" s="80"/>
      <c r="AU67" s="164"/>
      <c r="AV67" s="164"/>
      <c r="AW67" s="80"/>
      <c r="AX67" s="164"/>
      <c r="AY67" s="164"/>
      <c r="AZ67" s="80"/>
      <c r="BA67" s="164"/>
      <c r="BB67" s="164"/>
      <c r="BC67" s="164"/>
      <c r="BD67" s="164"/>
      <c r="BE67" s="164"/>
      <c r="BF67" s="164"/>
      <c r="BG67" s="164"/>
      <c r="BH67" s="146"/>
      <c r="BI67" s="122" t="s">
        <v>276</v>
      </c>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row>
    <row r="68" spans="1:150" s="113" customFormat="1" ht="25.5" hidden="1" customHeight="1" x14ac:dyDescent="0.25">
      <c r="A68" s="20" t="s">
        <v>95</v>
      </c>
      <c r="B68" s="21" t="s">
        <v>84</v>
      </c>
      <c r="C68" s="21"/>
      <c r="D68" s="22" t="s">
        <v>455</v>
      </c>
      <c r="E68" s="23"/>
      <c r="F68" s="23"/>
      <c r="G68" s="23"/>
      <c r="H68" s="23"/>
      <c r="I68" s="23"/>
      <c r="J68" s="23"/>
      <c r="K68" s="23"/>
      <c r="L68" s="23"/>
      <c r="M68" s="23"/>
      <c r="N68" s="23"/>
      <c r="O68" s="23"/>
      <c r="P68" s="23"/>
      <c r="Q68" s="23"/>
      <c r="R68" s="23"/>
      <c r="S68" s="24"/>
      <c r="T68" s="25"/>
      <c r="U68" s="38"/>
      <c r="V68" s="38"/>
      <c r="W68" s="28" t="s">
        <v>276</v>
      </c>
      <c r="X68" s="108"/>
      <c r="Y68" s="108"/>
      <c r="Z68" s="108"/>
      <c r="AA68" s="108"/>
      <c r="AB68" s="108"/>
      <c r="AC68" s="108"/>
      <c r="AD68" s="138"/>
      <c r="AE68" s="109"/>
      <c r="AF68" s="112"/>
      <c r="AG68" s="110"/>
      <c r="AH68" s="110"/>
      <c r="AI68" s="111"/>
      <c r="AJ68" s="109"/>
      <c r="AK68" s="112"/>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46"/>
      <c r="BI68" s="122" t="s">
        <v>276</v>
      </c>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row>
    <row r="69" spans="1:150" ht="25.5" hidden="1" customHeight="1" x14ac:dyDescent="0.25">
      <c r="A69" s="29" t="s">
        <v>145</v>
      </c>
      <c r="B69" s="29" t="s">
        <v>456</v>
      </c>
      <c r="C69" s="29" t="s">
        <v>457</v>
      </c>
      <c r="D69" s="30" t="s">
        <v>458</v>
      </c>
      <c r="E69" s="31" t="s">
        <v>281</v>
      </c>
      <c r="F69" s="32" t="s">
        <v>163</v>
      </c>
      <c r="G69" s="32" t="s">
        <v>459</v>
      </c>
      <c r="H69" s="84" t="s">
        <v>164</v>
      </c>
      <c r="I69" s="32" t="s">
        <v>116</v>
      </c>
      <c r="J69" s="32"/>
      <c r="K69" s="32"/>
      <c r="L69" s="32"/>
      <c r="M69" s="32"/>
      <c r="N69" s="33">
        <f>O69+P69+S69</f>
        <v>46877.647058823532</v>
      </c>
      <c r="O69" s="33">
        <f>P69</f>
        <v>3515.8235294117649</v>
      </c>
      <c r="P69" s="33">
        <f>7.5*S69/85</f>
        <v>3515.8235294117649</v>
      </c>
      <c r="Q69" s="33"/>
      <c r="R69" s="33"/>
      <c r="S69" s="33">
        <v>39846</v>
      </c>
      <c r="T69" s="34">
        <v>43159</v>
      </c>
      <c r="U69" s="35">
        <v>43205</v>
      </c>
      <c r="V69" s="35">
        <v>43281</v>
      </c>
      <c r="W69" s="36">
        <v>44230</v>
      </c>
      <c r="X69" s="114"/>
      <c r="Y69" s="114"/>
      <c r="Z69" s="114">
        <v>8396.0025000000005</v>
      </c>
      <c r="AA69" s="114">
        <v>10200</v>
      </c>
      <c r="AB69" s="114">
        <v>12750</v>
      </c>
      <c r="AC69" s="114">
        <v>8500</v>
      </c>
      <c r="AD69" s="139"/>
      <c r="AE69" s="115"/>
      <c r="AF69" s="145">
        <v>47</v>
      </c>
      <c r="AG69" s="129" t="s">
        <v>257</v>
      </c>
      <c r="AH69" s="120"/>
      <c r="AI69" s="135"/>
      <c r="AJ69" s="136"/>
      <c r="AK69" s="119"/>
      <c r="AL69" s="120"/>
      <c r="AM69" s="120"/>
      <c r="AN69" s="120"/>
      <c r="AO69" s="120"/>
      <c r="AP69" s="120" t="s">
        <v>220</v>
      </c>
      <c r="AQ69" s="129" t="s">
        <v>755</v>
      </c>
      <c r="AR69" s="117">
        <v>431</v>
      </c>
      <c r="AS69" s="129"/>
      <c r="AT69" s="129"/>
      <c r="AU69" s="120"/>
      <c r="AV69" s="120"/>
      <c r="AW69" s="129"/>
      <c r="AX69" s="120"/>
      <c r="AY69" s="120"/>
      <c r="AZ69" s="120"/>
      <c r="BA69" s="120"/>
      <c r="BB69" s="120"/>
      <c r="BC69" s="120"/>
      <c r="BD69" s="120"/>
      <c r="BE69" s="120"/>
      <c r="BF69" s="120"/>
      <c r="BG69" s="120"/>
      <c r="BH69" s="146" t="s">
        <v>862</v>
      </c>
      <c r="BI69" s="122" t="s">
        <v>942</v>
      </c>
    </row>
    <row r="70" spans="1:150" ht="25.5" hidden="1" customHeight="1" x14ac:dyDescent="0.25">
      <c r="A70" s="29" t="s">
        <v>460</v>
      </c>
      <c r="B70" s="29" t="s">
        <v>461</v>
      </c>
      <c r="C70" s="29" t="s">
        <v>462</v>
      </c>
      <c r="D70" s="30" t="s">
        <v>463</v>
      </c>
      <c r="E70" s="31" t="s">
        <v>464</v>
      </c>
      <c r="F70" s="32" t="s">
        <v>163</v>
      </c>
      <c r="G70" s="32" t="s">
        <v>400</v>
      </c>
      <c r="H70" s="84" t="s">
        <v>164</v>
      </c>
      <c r="I70" s="32" t="s">
        <v>116</v>
      </c>
      <c r="J70" s="32"/>
      <c r="K70" s="32"/>
      <c r="L70" s="32"/>
      <c r="M70" s="32"/>
      <c r="N70" s="33">
        <f>O70+P70+S70</f>
        <v>137798.82352941178</v>
      </c>
      <c r="O70" s="33">
        <f>P70</f>
        <v>10334.911764705883</v>
      </c>
      <c r="P70" s="33">
        <f>7.5*S70/85</f>
        <v>10334.911764705883</v>
      </c>
      <c r="Q70" s="33"/>
      <c r="R70" s="33"/>
      <c r="S70" s="33">
        <v>117129</v>
      </c>
      <c r="T70" s="34">
        <v>43159</v>
      </c>
      <c r="U70" s="35">
        <v>43205</v>
      </c>
      <c r="V70" s="35">
        <v>43281</v>
      </c>
      <c r="W70" s="36">
        <v>44355</v>
      </c>
      <c r="X70" s="114"/>
      <c r="Y70" s="114"/>
      <c r="Z70" s="114">
        <v>39000</v>
      </c>
      <c r="AA70" s="114">
        <v>26000</v>
      </c>
      <c r="AB70" s="114">
        <v>26000</v>
      </c>
      <c r="AC70" s="114">
        <v>26129</v>
      </c>
      <c r="AD70" s="139"/>
      <c r="AE70" s="115"/>
      <c r="AF70" s="145">
        <v>47</v>
      </c>
      <c r="AG70" s="129" t="s">
        <v>257</v>
      </c>
      <c r="AH70" s="120"/>
      <c r="AI70" s="135"/>
      <c r="AJ70" s="136"/>
      <c r="AK70" s="119"/>
      <c r="AL70" s="120"/>
      <c r="AM70" s="120"/>
      <c r="AN70" s="120"/>
      <c r="AP70" s="120" t="s">
        <v>220</v>
      </c>
      <c r="AQ70" s="129" t="s">
        <v>755</v>
      </c>
      <c r="AR70" s="129">
        <v>1177</v>
      </c>
      <c r="AS70" s="129" t="s">
        <v>222</v>
      </c>
      <c r="AT70" s="129" t="s">
        <v>223</v>
      </c>
      <c r="AU70" s="129">
        <v>1</v>
      </c>
      <c r="AV70" s="120"/>
      <c r="AW70" s="129"/>
      <c r="AX70" s="120"/>
      <c r="AY70" s="120"/>
      <c r="AZ70" s="120"/>
      <c r="BA70" s="120"/>
      <c r="BB70" s="120"/>
      <c r="BC70" s="120"/>
      <c r="BD70" s="120"/>
      <c r="BE70" s="120"/>
      <c r="BF70" s="120"/>
      <c r="BG70" s="120"/>
      <c r="BH70" s="146" t="s">
        <v>860</v>
      </c>
      <c r="BI70" s="122" t="s">
        <v>942</v>
      </c>
    </row>
    <row r="71" spans="1:150" ht="25.5" hidden="1" customHeight="1" x14ac:dyDescent="0.25">
      <c r="A71" s="29" t="s">
        <v>465</v>
      </c>
      <c r="B71" s="29" t="s">
        <v>466</v>
      </c>
      <c r="C71" s="29" t="s">
        <v>467</v>
      </c>
      <c r="D71" s="30" t="s">
        <v>468</v>
      </c>
      <c r="E71" s="31" t="s">
        <v>469</v>
      </c>
      <c r="F71" s="32" t="s">
        <v>163</v>
      </c>
      <c r="G71" s="32" t="s">
        <v>470</v>
      </c>
      <c r="H71" s="84" t="s">
        <v>164</v>
      </c>
      <c r="I71" s="32" t="s">
        <v>116</v>
      </c>
      <c r="J71" s="32"/>
      <c r="K71" s="32"/>
      <c r="L71" s="32"/>
      <c r="M71" s="32"/>
      <c r="N71" s="33">
        <f>O71+P71+S71</f>
        <v>190492.9411764706</v>
      </c>
      <c r="O71" s="33">
        <f>P71</f>
        <v>14286.970588235294</v>
      </c>
      <c r="P71" s="33">
        <f>7.5*S71/85</f>
        <v>14286.970588235294</v>
      </c>
      <c r="Q71" s="33"/>
      <c r="R71" s="33"/>
      <c r="S71" s="33">
        <v>161919</v>
      </c>
      <c r="T71" s="34">
        <v>43159</v>
      </c>
      <c r="U71" s="35">
        <v>43205</v>
      </c>
      <c r="V71" s="35">
        <v>43281</v>
      </c>
      <c r="W71" s="36">
        <v>44382</v>
      </c>
      <c r="X71" s="114"/>
      <c r="Y71" s="114"/>
      <c r="Z71" s="114">
        <v>25000</v>
      </c>
      <c r="AA71" s="114">
        <v>60000</v>
      </c>
      <c r="AB71" s="114">
        <v>60000</v>
      </c>
      <c r="AC71" s="114">
        <v>16919</v>
      </c>
      <c r="AD71" s="139"/>
      <c r="AE71" s="115"/>
      <c r="AF71" s="145">
        <v>47</v>
      </c>
      <c r="AG71" s="129" t="s">
        <v>257</v>
      </c>
      <c r="AH71" s="120"/>
      <c r="AI71" s="135"/>
      <c r="AJ71" s="136"/>
      <c r="AK71" s="119"/>
      <c r="AL71" s="120"/>
      <c r="AM71" s="120"/>
      <c r="AN71" s="120"/>
      <c r="AO71" s="120"/>
      <c r="AP71" s="120" t="s">
        <v>220</v>
      </c>
      <c r="AQ71" s="129" t="s">
        <v>221</v>
      </c>
      <c r="AR71" s="120">
        <v>1615</v>
      </c>
      <c r="AS71" s="120"/>
      <c r="AT71" s="129"/>
      <c r="AU71" s="120"/>
      <c r="AV71" s="120"/>
      <c r="AW71" s="129"/>
      <c r="AX71" s="120"/>
      <c r="AY71" s="120"/>
      <c r="AZ71" s="120"/>
      <c r="BA71" s="120"/>
      <c r="BB71" s="120"/>
      <c r="BC71" s="120"/>
      <c r="BD71" s="120"/>
      <c r="BE71" s="120"/>
      <c r="BF71" s="120"/>
      <c r="BG71" s="120"/>
      <c r="BH71" s="146" t="s">
        <v>859</v>
      </c>
      <c r="BI71" s="122" t="s">
        <v>942</v>
      </c>
    </row>
    <row r="72" spans="1:150" ht="25.5" hidden="1" customHeight="1" x14ac:dyDescent="0.25">
      <c r="A72" s="29" t="s">
        <v>471</v>
      </c>
      <c r="B72" s="29" t="s">
        <v>472</v>
      </c>
      <c r="C72" s="29" t="s">
        <v>473</v>
      </c>
      <c r="D72" s="30" t="s">
        <v>474</v>
      </c>
      <c r="E72" s="31" t="s">
        <v>475</v>
      </c>
      <c r="F72" s="32" t="s">
        <v>163</v>
      </c>
      <c r="G72" s="32" t="s">
        <v>476</v>
      </c>
      <c r="H72" s="84" t="s">
        <v>164</v>
      </c>
      <c r="I72" s="32" t="s">
        <v>116</v>
      </c>
      <c r="J72" s="32"/>
      <c r="K72" s="32"/>
      <c r="L72" s="32"/>
      <c r="M72" s="32"/>
      <c r="N72" s="33">
        <f>O72+P72+S72</f>
        <v>121941.17647058824</v>
      </c>
      <c r="O72" s="33">
        <f>P72</f>
        <v>9145.5882352941171</v>
      </c>
      <c r="P72" s="33">
        <f>7.5*S72/85</f>
        <v>9145.5882352941171</v>
      </c>
      <c r="Q72" s="33"/>
      <c r="R72" s="33"/>
      <c r="S72" s="33">
        <v>103650</v>
      </c>
      <c r="T72" s="34">
        <v>43159</v>
      </c>
      <c r="U72" s="35">
        <v>43205</v>
      </c>
      <c r="V72" s="35">
        <v>43281</v>
      </c>
      <c r="W72" s="36">
        <v>44624</v>
      </c>
      <c r="X72" s="114"/>
      <c r="Y72" s="114"/>
      <c r="Z72" s="114">
        <v>10000</v>
      </c>
      <c r="AA72" s="114">
        <v>40000</v>
      </c>
      <c r="AB72" s="114">
        <v>23650</v>
      </c>
      <c r="AC72" s="114">
        <v>20000</v>
      </c>
      <c r="AD72" s="139">
        <v>10000</v>
      </c>
      <c r="AE72" s="115"/>
      <c r="AF72" s="145">
        <v>47</v>
      </c>
      <c r="AG72" s="129" t="s">
        <v>257</v>
      </c>
      <c r="AI72" s="135"/>
      <c r="AJ72" s="136"/>
      <c r="AK72" s="119"/>
      <c r="AL72" s="120"/>
      <c r="AM72" s="120"/>
      <c r="AN72" s="120"/>
      <c r="AO72" s="120"/>
      <c r="AP72" s="129" t="s">
        <v>220</v>
      </c>
      <c r="AQ72" s="129" t="s">
        <v>756</v>
      </c>
      <c r="AR72" s="120">
        <v>1024</v>
      </c>
      <c r="AS72" s="136"/>
      <c r="AT72" s="129"/>
      <c r="AU72" s="120"/>
      <c r="AV72" s="120"/>
      <c r="AW72" s="129"/>
      <c r="AX72" s="120"/>
      <c r="AY72" s="120"/>
      <c r="AZ72" s="120"/>
      <c r="BA72" s="120"/>
      <c r="BB72" s="120"/>
      <c r="BC72" s="120"/>
      <c r="BD72" s="120"/>
      <c r="BE72" s="120"/>
      <c r="BF72" s="120"/>
      <c r="BG72" s="120"/>
      <c r="BH72" s="146" t="s">
        <v>861</v>
      </c>
      <c r="BI72" s="122" t="s">
        <v>942</v>
      </c>
    </row>
    <row r="73" spans="1:150" s="113" customFormat="1" ht="25.5" hidden="1" customHeight="1" x14ac:dyDescent="0.25">
      <c r="A73" s="20" t="s">
        <v>96</v>
      </c>
      <c r="B73" s="21" t="s">
        <v>84</v>
      </c>
      <c r="C73" s="21"/>
      <c r="D73" s="22" t="s">
        <v>477</v>
      </c>
      <c r="E73" s="23"/>
      <c r="F73" s="23"/>
      <c r="G73" s="23"/>
      <c r="H73" s="23"/>
      <c r="I73" s="23"/>
      <c r="J73" s="23"/>
      <c r="K73" s="23"/>
      <c r="L73" s="23"/>
      <c r="M73" s="23"/>
      <c r="N73" s="23"/>
      <c r="O73" s="23"/>
      <c r="P73" s="23"/>
      <c r="Q73" s="23"/>
      <c r="R73" s="23"/>
      <c r="S73" s="24"/>
      <c r="T73" s="25"/>
      <c r="U73" s="38"/>
      <c r="V73" s="38"/>
      <c r="W73" s="28" t="s">
        <v>276</v>
      </c>
      <c r="X73" s="108"/>
      <c r="Y73" s="108"/>
      <c r="Z73" s="108"/>
      <c r="AA73" s="108"/>
      <c r="AB73" s="108"/>
      <c r="AC73" s="108"/>
      <c r="AD73" s="138"/>
      <c r="AE73" s="109"/>
      <c r="AF73" s="112"/>
      <c r="AG73" s="110"/>
      <c r="AH73" s="110"/>
      <c r="AI73" s="111"/>
      <c r="AJ73" s="109"/>
      <c r="AK73" s="112"/>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46"/>
      <c r="BI73" s="122" t="s">
        <v>276</v>
      </c>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row>
    <row r="74" spans="1:150" ht="25.5" hidden="1" customHeight="1" x14ac:dyDescent="0.25">
      <c r="A74" s="29" t="s">
        <v>478</v>
      </c>
      <c r="B74" s="29" t="s">
        <v>479</v>
      </c>
      <c r="C74" s="29" t="s">
        <v>480</v>
      </c>
      <c r="D74" s="30" t="s">
        <v>481</v>
      </c>
      <c r="E74" s="31" t="s">
        <v>482</v>
      </c>
      <c r="F74" s="32" t="s">
        <v>163</v>
      </c>
      <c r="G74" s="32" t="s">
        <v>400</v>
      </c>
      <c r="H74" s="84" t="s">
        <v>483</v>
      </c>
      <c r="I74" s="32" t="s">
        <v>116</v>
      </c>
      <c r="J74" s="32"/>
      <c r="K74" s="32"/>
      <c r="L74" s="32"/>
      <c r="M74" s="32"/>
      <c r="N74" s="33">
        <v>12312.235294117647</v>
      </c>
      <c r="O74" s="33">
        <v>923.4176470588236</v>
      </c>
      <c r="P74" s="33">
        <v>923.4176470588236</v>
      </c>
      <c r="Q74" s="33">
        <v>0</v>
      </c>
      <c r="R74" s="33">
        <v>0</v>
      </c>
      <c r="S74" s="33">
        <v>10465.4</v>
      </c>
      <c r="T74" s="34">
        <v>43190</v>
      </c>
      <c r="U74" s="35">
        <v>43221</v>
      </c>
      <c r="V74" s="35">
        <v>43312</v>
      </c>
      <c r="W74" s="36">
        <v>44408</v>
      </c>
      <c r="X74" s="114"/>
      <c r="Y74" s="114"/>
      <c r="Z74" s="114">
        <v>1500</v>
      </c>
      <c r="AA74" s="114">
        <v>2500</v>
      </c>
      <c r="AB74" s="114">
        <v>2500</v>
      </c>
      <c r="AC74" s="114">
        <v>1032.33</v>
      </c>
      <c r="AD74" s="139">
        <v>0</v>
      </c>
      <c r="AE74" s="115"/>
      <c r="AF74" s="145">
        <v>47</v>
      </c>
      <c r="AG74" s="129" t="s">
        <v>257</v>
      </c>
      <c r="AH74" s="136"/>
      <c r="AI74" s="120"/>
      <c r="AJ74" s="136"/>
      <c r="AK74" s="120"/>
      <c r="AL74" s="120"/>
      <c r="AM74" s="120"/>
      <c r="AN74" s="120"/>
      <c r="AO74" s="120"/>
      <c r="AP74" s="129" t="s">
        <v>237</v>
      </c>
      <c r="AQ74" s="129" t="s">
        <v>757</v>
      </c>
      <c r="AR74" s="120">
        <v>28</v>
      </c>
      <c r="AS74" s="136"/>
      <c r="AT74" s="129"/>
      <c r="AU74" s="120"/>
      <c r="AV74" s="120"/>
      <c r="AW74" s="129"/>
      <c r="AX74" s="120"/>
      <c r="AY74" s="120"/>
      <c r="AZ74" s="120"/>
      <c r="BA74" s="120"/>
      <c r="BB74" s="120"/>
      <c r="BC74" s="120"/>
      <c r="BD74" s="120"/>
      <c r="BE74" s="120"/>
      <c r="BF74" s="120"/>
      <c r="BG74" s="120"/>
      <c r="BH74" s="146" t="s">
        <v>865</v>
      </c>
      <c r="BI74" s="122" t="s">
        <v>942</v>
      </c>
    </row>
    <row r="75" spans="1:150" ht="25.5" hidden="1" customHeight="1" x14ac:dyDescent="0.25">
      <c r="A75" s="29" t="s">
        <v>484</v>
      </c>
      <c r="B75" s="29" t="s">
        <v>485</v>
      </c>
      <c r="C75" s="29" t="s">
        <v>486</v>
      </c>
      <c r="D75" s="30" t="s">
        <v>487</v>
      </c>
      <c r="E75" s="31" t="s">
        <v>281</v>
      </c>
      <c r="F75" s="32" t="s">
        <v>163</v>
      </c>
      <c r="G75" s="32" t="s">
        <v>488</v>
      </c>
      <c r="H75" s="84" t="s">
        <v>483</v>
      </c>
      <c r="I75" s="32" t="s">
        <v>116</v>
      </c>
      <c r="J75" s="32"/>
      <c r="K75" s="32"/>
      <c r="L75" s="32"/>
      <c r="M75" s="32"/>
      <c r="N75" s="33">
        <v>4317</v>
      </c>
      <c r="O75" s="33">
        <v>323.7</v>
      </c>
      <c r="P75" s="33">
        <v>323.7</v>
      </c>
      <c r="Q75" s="33">
        <v>0</v>
      </c>
      <c r="R75" s="33">
        <v>0</v>
      </c>
      <c r="S75" s="33">
        <v>3669.6</v>
      </c>
      <c r="T75" s="34">
        <v>43190</v>
      </c>
      <c r="U75" s="35">
        <v>43252</v>
      </c>
      <c r="V75" s="35">
        <v>43373</v>
      </c>
      <c r="W75" s="36">
        <v>44381</v>
      </c>
      <c r="X75" s="114"/>
      <c r="Y75" s="114"/>
      <c r="Z75" s="114">
        <v>641</v>
      </c>
      <c r="AA75" s="114">
        <v>1225</v>
      </c>
      <c r="AB75" s="114">
        <v>1700</v>
      </c>
      <c r="AC75" s="114">
        <v>751</v>
      </c>
      <c r="AD75" s="139">
        <v>0</v>
      </c>
      <c r="AE75" s="115"/>
      <c r="AF75" s="145">
        <v>47</v>
      </c>
      <c r="AG75" s="129" t="s">
        <v>257</v>
      </c>
      <c r="AH75" s="136"/>
      <c r="AI75" s="120"/>
      <c r="AJ75" s="136"/>
      <c r="AK75" s="120"/>
      <c r="AL75" s="120"/>
      <c r="AM75" s="120"/>
      <c r="AN75" s="120"/>
      <c r="AO75" s="120"/>
      <c r="AP75" s="129" t="s">
        <v>237</v>
      </c>
      <c r="AQ75" s="129" t="s">
        <v>757</v>
      </c>
      <c r="AR75" s="120">
        <v>9</v>
      </c>
      <c r="AS75" s="136"/>
      <c r="AT75" s="129"/>
      <c r="AU75" s="120"/>
      <c r="AV75" s="120"/>
      <c r="AW75" s="129"/>
      <c r="AX75" s="120"/>
      <c r="AY75" s="120"/>
      <c r="AZ75" s="120"/>
      <c r="BA75" s="120"/>
      <c r="BB75" s="120"/>
      <c r="BC75" s="120"/>
      <c r="BD75" s="120"/>
      <c r="BE75" s="120"/>
      <c r="BF75" s="120"/>
      <c r="BG75" s="120"/>
      <c r="BH75" s="146" t="s">
        <v>864</v>
      </c>
      <c r="BI75" s="122" t="s">
        <v>942</v>
      </c>
    </row>
    <row r="76" spans="1:150" ht="25.5" hidden="1" customHeight="1" x14ac:dyDescent="0.25">
      <c r="A76" s="29" t="s">
        <v>489</v>
      </c>
      <c r="B76" s="29" t="s">
        <v>490</v>
      </c>
      <c r="C76" s="29" t="s">
        <v>491</v>
      </c>
      <c r="D76" s="30" t="s">
        <v>492</v>
      </c>
      <c r="E76" s="31" t="s">
        <v>493</v>
      </c>
      <c r="F76" s="32" t="s">
        <v>163</v>
      </c>
      <c r="G76" s="32" t="s">
        <v>494</v>
      </c>
      <c r="H76" s="84" t="s">
        <v>483</v>
      </c>
      <c r="I76" s="32" t="s">
        <v>116</v>
      </c>
      <c r="J76" s="32"/>
      <c r="K76" s="32"/>
      <c r="L76" s="32"/>
      <c r="M76" s="32"/>
      <c r="N76" s="33">
        <v>10980</v>
      </c>
      <c r="O76" s="33">
        <v>823.5</v>
      </c>
      <c r="P76" s="33">
        <v>823.5</v>
      </c>
      <c r="Q76" s="33">
        <v>0</v>
      </c>
      <c r="R76" s="33">
        <v>0</v>
      </c>
      <c r="S76" s="33">
        <v>9333</v>
      </c>
      <c r="T76" s="34">
        <v>43190</v>
      </c>
      <c r="U76" s="35">
        <v>43252</v>
      </c>
      <c r="V76" s="35">
        <v>43373</v>
      </c>
      <c r="W76" s="36">
        <v>44381</v>
      </c>
      <c r="X76" s="114"/>
      <c r="Y76" s="114"/>
      <c r="Z76" s="114">
        <v>3000</v>
      </c>
      <c r="AA76" s="114">
        <v>6333</v>
      </c>
      <c r="AB76" s="114"/>
      <c r="AC76" s="114"/>
      <c r="AD76" s="139"/>
      <c r="AE76" s="115"/>
      <c r="AF76" s="145">
        <v>47</v>
      </c>
      <c r="AG76" s="129" t="s">
        <v>257</v>
      </c>
      <c r="AH76" s="136"/>
      <c r="AI76" s="120"/>
      <c r="AJ76" s="136"/>
      <c r="AK76" s="120"/>
      <c r="AL76" s="120"/>
      <c r="AM76" s="120"/>
      <c r="AN76" s="120"/>
      <c r="AO76" s="120"/>
      <c r="AP76" s="129" t="s">
        <v>237</v>
      </c>
      <c r="AQ76" s="129" t="s">
        <v>757</v>
      </c>
      <c r="AR76" s="120">
        <v>25</v>
      </c>
      <c r="AS76" s="136"/>
      <c r="AT76" s="129"/>
      <c r="AU76" s="120"/>
      <c r="AV76" s="120"/>
      <c r="AW76" s="129"/>
      <c r="AX76" s="120"/>
      <c r="AY76" s="120"/>
      <c r="AZ76" s="120"/>
      <c r="BA76" s="120"/>
      <c r="BB76" s="120"/>
      <c r="BC76" s="120"/>
      <c r="BD76" s="120"/>
      <c r="BE76" s="120"/>
      <c r="BF76" s="120"/>
      <c r="BG76" s="120"/>
      <c r="BH76" s="146" t="s">
        <v>863</v>
      </c>
      <c r="BI76" s="122" t="s">
        <v>942</v>
      </c>
    </row>
    <row r="77" spans="1:150" ht="25.5" hidden="1" customHeight="1" x14ac:dyDescent="0.25">
      <c r="A77" s="29" t="s">
        <v>495</v>
      </c>
      <c r="B77" s="29" t="s">
        <v>496</v>
      </c>
      <c r="C77" s="29" t="s">
        <v>497</v>
      </c>
      <c r="D77" s="30" t="s">
        <v>498</v>
      </c>
      <c r="E77" s="31" t="s">
        <v>499</v>
      </c>
      <c r="F77" s="32" t="s">
        <v>163</v>
      </c>
      <c r="G77" s="32" t="s">
        <v>362</v>
      </c>
      <c r="H77" s="84" t="s">
        <v>483</v>
      </c>
      <c r="I77" s="32" t="s">
        <v>116</v>
      </c>
      <c r="J77" s="32"/>
      <c r="K77" s="32"/>
      <c r="L77" s="32"/>
      <c r="M77" s="32"/>
      <c r="N77" s="33">
        <v>17152.939999999999</v>
      </c>
      <c r="O77" s="33">
        <v>1286.47</v>
      </c>
      <c r="P77" s="33">
        <v>1286.47</v>
      </c>
      <c r="Q77" s="33">
        <v>0</v>
      </c>
      <c r="R77" s="33">
        <v>0</v>
      </c>
      <c r="S77" s="33">
        <v>14580</v>
      </c>
      <c r="T77" s="34">
        <v>43190</v>
      </c>
      <c r="U77" s="35">
        <v>43344</v>
      </c>
      <c r="V77" s="35">
        <v>43465</v>
      </c>
      <c r="W77" s="36">
        <v>44615</v>
      </c>
      <c r="X77" s="114"/>
      <c r="Y77" s="114"/>
      <c r="Z77" s="114"/>
      <c r="AA77" s="114">
        <v>4860</v>
      </c>
      <c r="AB77" s="114">
        <v>4860</v>
      </c>
      <c r="AC77" s="114">
        <v>4860</v>
      </c>
      <c r="AD77" s="139"/>
      <c r="AE77" s="115"/>
      <c r="AF77" s="145">
        <v>47</v>
      </c>
      <c r="AG77" s="129" t="s">
        <v>257</v>
      </c>
      <c r="AH77" s="136"/>
      <c r="AI77" s="120"/>
      <c r="AJ77" s="136"/>
      <c r="AK77" s="120"/>
      <c r="AL77" s="120"/>
      <c r="AM77" s="120"/>
      <c r="AN77" s="120"/>
      <c r="AO77" s="120"/>
      <c r="AP77" s="129" t="s">
        <v>237</v>
      </c>
      <c r="AQ77" s="129" t="s">
        <v>757</v>
      </c>
      <c r="AR77" s="120">
        <v>38</v>
      </c>
      <c r="AS77" s="136"/>
      <c r="AT77" s="129"/>
      <c r="AU77" s="120"/>
      <c r="AV77" s="120"/>
      <c r="AW77" s="129"/>
      <c r="AX77" s="120"/>
      <c r="AY77" s="120"/>
      <c r="AZ77" s="120"/>
      <c r="BA77" s="120"/>
      <c r="BB77" s="120"/>
      <c r="BC77" s="120"/>
      <c r="BD77" s="120"/>
      <c r="BE77" s="120"/>
      <c r="BF77" s="120"/>
      <c r="BG77" s="120"/>
      <c r="BH77" s="146" t="s">
        <v>866</v>
      </c>
      <c r="BI77" s="122" t="s">
        <v>942</v>
      </c>
    </row>
    <row r="78" spans="1:150" s="113" customFormat="1" ht="25.5" hidden="1" customHeight="1" x14ac:dyDescent="0.25">
      <c r="A78" s="20" t="s">
        <v>97</v>
      </c>
      <c r="B78" s="20"/>
      <c r="C78" s="20"/>
      <c r="D78" s="85" t="s">
        <v>500</v>
      </c>
      <c r="E78" s="86"/>
      <c r="F78" s="86"/>
      <c r="G78" s="86"/>
      <c r="H78" s="86"/>
      <c r="I78" s="86"/>
      <c r="J78" s="86"/>
      <c r="K78" s="86"/>
      <c r="L78" s="86"/>
      <c r="M78" s="86"/>
      <c r="N78" s="86"/>
      <c r="O78" s="86"/>
      <c r="P78" s="86"/>
      <c r="Q78" s="86"/>
      <c r="R78" s="86"/>
      <c r="S78" s="86"/>
      <c r="T78" s="25"/>
      <c r="U78" s="38"/>
      <c r="V78" s="38"/>
      <c r="W78" s="28" t="s">
        <v>276</v>
      </c>
      <c r="X78" s="108"/>
      <c r="Y78" s="108"/>
      <c r="Z78" s="108"/>
      <c r="AA78" s="108"/>
      <c r="AB78" s="108"/>
      <c r="AC78" s="108"/>
      <c r="AD78" s="138"/>
      <c r="AE78" s="109"/>
      <c r="AF78" s="112"/>
      <c r="AG78" s="110"/>
      <c r="AH78" s="110"/>
      <c r="AI78" s="110"/>
      <c r="AJ78" s="109"/>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46"/>
      <c r="BI78" s="122" t="s">
        <v>276</v>
      </c>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row>
    <row r="79" spans="1:150" s="101" customFormat="1" ht="25.5" hidden="1" customHeight="1" x14ac:dyDescent="0.25">
      <c r="A79" s="39" t="s">
        <v>146</v>
      </c>
      <c r="B79" s="87" t="s">
        <v>501</v>
      </c>
      <c r="C79" s="88" t="s">
        <v>502</v>
      </c>
      <c r="D79" s="89" t="s">
        <v>503</v>
      </c>
      <c r="E79" s="90" t="s">
        <v>281</v>
      </c>
      <c r="F79" s="90" t="s">
        <v>163</v>
      </c>
      <c r="G79" s="90" t="s">
        <v>488</v>
      </c>
      <c r="H79" s="90" t="s">
        <v>166</v>
      </c>
      <c r="I79" s="90" t="s">
        <v>116</v>
      </c>
      <c r="J79" s="90"/>
      <c r="K79" s="90"/>
      <c r="L79" s="90"/>
      <c r="M79" s="90"/>
      <c r="N79" s="91">
        <f>SUM(O79:S79)</f>
        <v>33913.85</v>
      </c>
      <c r="O79" s="91">
        <v>2543.5300000000002</v>
      </c>
      <c r="P79" s="91">
        <v>2543.5300000000002</v>
      </c>
      <c r="Q79" s="91">
        <v>0</v>
      </c>
      <c r="R79" s="91">
        <v>0</v>
      </c>
      <c r="S79" s="91">
        <v>28826.79</v>
      </c>
      <c r="T79" s="43">
        <v>43312</v>
      </c>
      <c r="U79" s="44">
        <v>43374</v>
      </c>
      <c r="V79" s="44">
        <v>43465</v>
      </c>
      <c r="W79" s="45">
        <v>43889</v>
      </c>
      <c r="X79" s="91"/>
      <c r="Y79" s="91"/>
      <c r="Z79" s="91"/>
      <c r="AA79" s="91">
        <f>S79/17*12</f>
        <v>20348.322352941177</v>
      </c>
      <c r="AB79" s="91">
        <f>S79-AA79</f>
        <v>8478.4676470588238</v>
      </c>
      <c r="AC79" s="91"/>
      <c r="AD79" s="149"/>
      <c r="AE79" s="131"/>
      <c r="AF79" s="133">
        <v>27</v>
      </c>
      <c r="AG79" s="116" t="s">
        <v>758</v>
      </c>
      <c r="AH79" s="117"/>
      <c r="AI79" s="117"/>
      <c r="AJ79" s="131"/>
      <c r="AK79" s="117"/>
      <c r="AL79" s="117"/>
      <c r="AM79" s="117"/>
      <c r="AN79" s="117"/>
      <c r="AO79" s="117"/>
      <c r="AP79" s="117" t="s">
        <v>224</v>
      </c>
      <c r="AQ79" s="116" t="s">
        <v>759</v>
      </c>
      <c r="AR79" s="117">
        <v>2500</v>
      </c>
      <c r="AS79" s="117" t="s">
        <v>225</v>
      </c>
      <c r="AT79" s="116" t="s">
        <v>760</v>
      </c>
      <c r="AU79" s="117">
        <v>1</v>
      </c>
      <c r="AV79" s="117"/>
      <c r="AW79" s="117"/>
      <c r="AX79" s="117"/>
      <c r="AY79" s="117"/>
      <c r="AZ79" s="117"/>
      <c r="BA79" s="117"/>
      <c r="BB79" s="117"/>
      <c r="BC79" s="117"/>
      <c r="BD79" s="117"/>
      <c r="BE79" s="117"/>
      <c r="BF79" s="117"/>
      <c r="BG79" s="117"/>
      <c r="BH79" s="146" t="s">
        <v>853</v>
      </c>
      <c r="BI79" s="122" t="s">
        <v>942</v>
      </c>
    </row>
    <row r="80" spans="1:150" s="101" customFormat="1" ht="25.5" hidden="1" customHeight="1" x14ac:dyDescent="0.25">
      <c r="A80" s="39" t="s">
        <v>147</v>
      </c>
      <c r="B80" s="87" t="s">
        <v>504</v>
      </c>
      <c r="C80" s="92" t="s">
        <v>505</v>
      </c>
      <c r="D80" s="93" t="s">
        <v>506</v>
      </c>
      <c r="E80" s="90" t="s">
        <v>507</v>
      </c>
      <c r="F80" s="90" t="s">
        <v>163</v>
      </c>
      <c r="G80" s="90" t="s">
        <v>488</v>
      </c>
      <c r="H80" s="90" t="s">
        <v>166</v>
      </c>
      <c r="I80" s="90" t="s">
        <v>116</v>
      </c>
      <c r="J80" s="90"/>
      <c r="K80" s="90"/>
      <c r="L80" s="90"/>
      <c r="M80" s="90"/>
      <c r="N80" s="91">
        <f t="shared" ref="N80:N95" si="0">SUM(O80:S80)</f>
        <v>34079.07</v>
      </c>
      <c r="O80" s="91"/>
      <c r="P80" s="91">
        <v>2555.9299999999998</v>
      </c>
      <c r="Q80" s="91">
        <v>2555.9299999999998</v>
      </c>
      <c r="R80" s="91"/>
      <c r="S80" s="91">
        <v>28967.21</v>
      </c>
      <c r="T80" s="43">
        <v>43312</v>
      </c>
      <c r="U80" s="44">
        <v>43344</v>
      </c>
      <c r="V80" s="44">
        <v>43434</v>
      </c>
      <c r="W80" s="45">
        <v>43646</v>
      </c>
      <c r="X80" s="91"/>
      <c r="Y80" s="91"/>
      <c r="Z80" s="91">
        <f>S80/6</f>
        <v>4827.8683333333329</v>
      </c>
      <c r="AA80" s="91">
        <f>S80-Z80</f>
        <v>24139.341666666667</v>
      </c>
      <c r="AB80" s="91"/>
      <c r="AC80" s="91"/>
      <c r="AD80" s="149"/>
      <c r="AE80" s="131"/>
      <c r="AF80" s="133">
        <v>27</v>
      </c>
      <c r="AG80" s="116" t="s">
        <v>758</v>
      </c>
      <c r="AH80" s="117"/>
      <c r="AI80" s="117"/>
      <c r="AJ80" s="131"/>
      <c r="AK80" s="117"/>
      <c r="AL80" s="117"/>
      <c r="AM80" s="117"/>
      <c r="AN80" s="117"/>
      <c r="AO80" s="117"/>
      <c r="AP80" s="117" t="s">
        <v>224</v>
      </c>
      <c r="AQ80" s="116" t="s">
        <v>759</v>
      </c>
      <c r="AR80" s="117">
        <v>3700</v>
      </c>
      <c r="AS80" s="117" t="s">
        <v>225</v>
      </c>
      <c r="AT80" s="116" t="s">
        <v>760</v>
      </c>
      <c r="AU80" s="117">
        <v>1</v>
      </c>
      <c r="AV80" s="117"/>
      <c r="AW80" s="117"/>
      <c r="AX80" s="117"/>
      <c r="AY80" s="117"/>
      <c r="AZ80" s="117"/>
      <c r="BA80" s="117"/>
      <c r="BB80" s="117"/>
      <c r="BC80" s="117"/>
      <c r="BD80" s="117"/>
      <c r="BE80" s="117"/>
      <c r="BF80" s="117"/>
      <c r="BG80" s="117"/>
      <c r="BH80" s="146" t="s">
        <v>842</v>
      </c>
      <c r="BI80" s="122" t="s">
        <v>942</v>
      </c>
    </row>
    <row r="81" spans="1:150" s="101" customFormat="1" ht="25.5" hidden="1" customHeight="1" x14ac:dyDescent="0.25">
      <c r="A81" s="39" t="s">
        <v>508</v>
      </c>
      <c r="B81" s="87" t="s">
        <v>509</v>
      </c>
      <c r="C81" s="92" t="s">
        <v>510</v>
      </c>
      <c r="D81" s="93" t="s">
        <v>511</v>
      </c>
      <c r="E81" s="90" t="s">
        <v>512</v>
      </c>
      <c r="F81" s="90" t="s">
        <v>163</v>
      </c>
      <c r="G81" s="90" t="s">
        <v>513</v>
      </c>
      <c r="H81" s="90" t="s">
        <v>166</v>
      </c>
      <c r="I81" s="90" t="s">
        <v>116</v>
      </c>
      <c r="J81" s="90"/>
      <c r="K81" s="90"/>
      <c r="L81" s="90"/>
      <c r="M81" s="90"/>
      <c r="N81" s="91">
        <f t="shared" si="0"/>
        <v>178381.68000000002</v>
      </c>
      <c r="O81" s="91">
        <v>13378.64</v>
      </c>
      <c r="P81" s="91">
        <v>13378.62</v>
      </c>
      <c r="Q81" s="91"/>
      <c r="R81" s="91"/>
      <c r="S81" s="91">
        <v>151624.42000000001</v>
      </c>
      <c r="T81" s="43">
        <v>43312</v>
      </c>
      <c r="U81" s="44">
        <v>43371</v>
      </c>
      <c r="V81" s="44">
        <v>43434</v>
      </c>
      <c r="W81" s="45">
        <v>43889</v>
      </c>
      <c r="X81" s="91"/>
      <c r="Y81" s="91"/>
      <c r="Z81" s="91">
        <f>S81/24</f>
        <v>6317.6841666666669</v>
      </c>
      <c r="AA81" s="91">
        <f>Z81*12</f>
        <v>75812.210000000006</v>
      </c>
      <c r="AB81" s="91">
        <f>S81-Z81-AA81</f>
        <v>69494.525833333333</v>
      </c>
      <c r="AC81" s="91"/>
      <c r="AD81" s="149"/>
      <c r="AE81" s="131"/>
      <c r="AF81" s="133">
        <v>27</v>
      </c>
      <c r="AG81" s="116" t="s">
        <v>758</v>
      </c>
      <c r="AH81" s="117"/>
      <c r="AI81" s="117"/>
      <c r="AJ81" s="131"/>
      <c r="AK81" s="117"/>
      <c r="AL81" s="117"/>
      <c r="AM81" s="117"/>
      <c r="AN81" s="117"/>
      <c r="AO81" s="117"/>
      <c r="AP81" s="117" t="s">
        <v>224</v>
      </c>
      <c r="AQ81" s="116" t="s">
        <v>759</v>
      </c>
      <c r="AR81" s="117">
        <v>16488</v>
      </c>
      <c r="AS81" s="117" t="s">
        <v>225</v>
      </c>
      <c r="AT81" s="116" t="s">
        <v>760</v>
      </c>
      <c r="AU81" s="117">
        <v>5</v>
      </c>
      <c r="AV81" s="117"/>
      <c r="AW81" s="117"/>
      <c r="AX81" s="117"/>
      <c r="AY81" s="117"/>
      <c r="AZ81" s="117"/>
      <c r="BA81" s="117"/>
      <c r="BB81" s="117"/>
      <c r="BC81" s="117"/>
      <c r="BD81" s="117"/>
      <c r="BE81" s="117"/>
      <c r="BF81" s="117"/>
      <c r="BG81" s="117"/>
      <c r="BH81" s="146" t="s">
        <v>852</v>
      </c>
      <c r="BI81" s="122" t="s">
        <v>942</v>
      </c>
    </row>
    <row r="82" spans="1:150" s="101" customFormat="1" ht="25.5" hidden="1" customHeight="1" x14ac:dyDescent="0.25">
      <c r="A82" s="39" t="s">
        <v>514</v>
      </c>
      <c r="B82" s="87" t="s">
        <v>515</v>
      </c>
      <c r="C82" s="92" t="s">
        <v>516</v>
      </c>
      <c r="D82" s="93" t="s">
        <v>517</v>
      </c>
      <c r="E82" s="90" t="s">
        <v>518</v>
      </c>
      <c r="F82" s="90" t="s">
        <v>163</v>
      </c>
      <c r="G82" s="90" t="s">
        <v>513</v>
      </c>
      <c r="H82" s="90" t="s">
        <v>166</v>
      </c>
      <c r="I82" s="90" t="s">
        <v>116</v>
      </c>
      <c r="J82" s="90"/>
      <c r="K82" s="90"/>
      <c r="L82" s="90"/>
      <c r="M82" s="90"/>
      <c r="N82" s="91">
        <f t="shared" si="0"/>
        <v>24189.1</v>
      </c>
      <c r="O82" s="91"/>
      <c r="P82" s="91">
        <v>1814.18</v>
      </c>
      <c r="Q82" s="91">
        <v>1814.19</v>
      </c>
      <c r="R82" s="91"/>
      <c r="S82" s="91">
        <v>20560.73</v>
      </c>
      <c r="T82" s="43">
        <v>43312</v>
      </c>
      <c r="U82" s="44">
        <v>43371</v>
      </c>
      <c r="V82" s="44">
        <v>43434</v>
      </c>
      <c r="W82" s="45">
        <v>43829</v>
      </c>
      <c r="X82" s="91"/>
      <c r="Y82" s="91"/>
      <c r="Z82" s="91">
        <f>S82/12</f>
        <v>1713.3941666666667</v>
      </c>
      <c r="AA82" s="91">
        <f>S82-Z82</f>
        <v>18847.335833333334</v>
      </c>
      <c r="AB82" s="91"/>
      <c r="AC82" s="91"/>
      <c r="AD82" s="149"/>
      <c r="AE82" s="131"/>
      <c r="AF82" s="133">
        <v>27</v>
      </c>
      <c r="AG82" s="116" t="s">
        <v>758</v>
      </c>
      <c r="AH82" s="117"/>
      <c r="AI82" s="117"/>
      <c r="AJ82" s="131"/>
      <c r="AK82" s="117"/>
      <c r="AL82" s="117"/>
      <c r="AM82" s="117"/>
      <c r="AN82" s="117"/>
      <c r="AO82" s="117"/>
      <c r="AP82" s="117" t="s">
        <v>224</v>
      </c>
      <c r="AQ82" s="116" t="s">
        <v>759</v>
      </c>
      <c r="AR82" s="117">
        <v>2513</v>
      </c>
      <c r="AS82" s="117" t="s">
        <v>225</v>
      </c>
      <c r="AT82" s="116" t="s">
        <v>760</v>
      </c>
      <c r="AU82" s="117">
        <v>1</v>
      </c>
      <c r="AV82" s="117"/>
      <c r="AW82" s="117"/>
      <c r="AX82" s="117"/>
      <c r="AY82" s="117"/>
      <c r="AZ82" s="117"/>
      <c r="BA82" s="117"/>
      <c r="BB82" s="117"/>
      <c r="BC82" s="117"/>
      <c r="BD82" s="117"/>
      <c r="BE82" s="117"/>
      <c r="BF82" s="117"/>
      <c r="BG82" s="117"/>
      <c r="BH82" s="146" t="s">
        <v>850</v>
      </c>
      <c r="BI82" s="122" t="s">
        <v>942</v>
      </c>
    </row>
    <row r="83" spans="1:150" s="101" customFormat="1" ht="25.5" hidden="1" customHeight="1" x14ac:dyDescent="0.25">
      <c r="A83" s="39" t="s">
        <v>519</v>
      </c>
      <c r="B83" s="87" t="s">
        <v>520</v>
      </c>
      <c r="C83" s="92" t="s">
        <v>521</v>
      </c>
      <c r="D83" s="93" t="s">
        <v>522</v>
      </c>
      <c r="E83" s="90" t="s">
        <v>523</v>
      </c>
      <c r="F83" s="90" t="s">
        <v>163</v>
      </c>
      <c r="G83" s="90" t="s">
        <v>513</v>
      </c>
      <c r="H83" s="90" t="s">
        <v>166</v>
      </c>
      <c r="I83" s="90" t="s">
        <v>116</v>
      </c>
      <c r="J83" s="90"/>
      <c r="K83" s="90"/>
      <c r="L83" s="90"/>
      <c r="M83" s="90"/>
      <c r="N83" s="91">
        <f t="shared" si="0"/>
        <v>23626.350000000002</v>
      </c>
      <c r="O83" s="91"/>
      <c r="P83" s="91">
        <v>1771.97</v>
      </c>
      <c r="Q83" s="91">
        <v>1771.98</v>
      </c>
      <c r="R83" s="91"/>
      <c r="S83" s="91">
        <v>20082.400000000001</v>
      </c>
      <c r="T83" s="43">
        <v>43312</v>
      </c>
      <c r="U83" s="44">
        <v>43371</v>
      </c>
      <c r="V83" s="44">
        <v>43434</v>
      </c>
      <c r="W83" s="45">
        <v>43830</v>
      </c>
      <c r="X83" s="91"/>
      <c r="Y83" s="91"/>
      <c r="Z83" s="91">
        <f>S83/12</f>
        <v>1673.5333333333335</v>
      </c>
      <c r="AA83" s="91">
        <f>S83-Z83</f>
        <v>18408.866666666669</v>
      </c>
      <c r="AB83" s="91"/>
      <c r="AC83" s="91"/>
      <c r="AD83" s="149"/>
      <c r="AE83" s="131"/>
      <c r="AF83" s="133">
        <v>27</v>
      </c>
      <c r="AG83" s="116" t="s">
        <v>758</v>
      </c>
      <c r="AH83" s="117"/>
      <c r="AI83" s="117"/>
      <c r="AJ83" s="131"/>
      <c r="AK83" s="117"/>
      <c r="AL83" s="117"/>
      <c r="AM83" s="117"/>
      <c r="AN83" s="117"/>
      <c r="AO83" s="117"/>
      <c r="AP83" s="117" t="s">
        <v>224</v>
      </c>
      <c r="AQ83" s="116" t="s">
        <v>759</v>
      </c>
      <c r="AR83" s="117">
        <v>2472</v>
      </c>
      <c r="AS83" s="117" t="s">
        <v>225</v>
      </c>
      <c r="AT83" s="116" t="s">
        <v>760</v>
      </c>
      <c r="AU83" s="117">
        <v>1</v>
      </c>
      <c r="AV83" s="117"/>
      <c r="AW83" s="117"/>
      <c r="AX83" s="117"/>
      <c r="AY83" s="117"/>
      <c r="AZ83" s="117"/>
      <c r="BA83" s="117"/>
      <c r="BB83" s="117"/>
      <c r="BC83" s="117"/>
      <c r="BD83" s="117"/>
      <c r="BE83" s="117"/>
      <c r="BF83" s="117"/>
      <c r="BG83" s="117"/>
      <c r="BH83" s="146" t="s">
        <v>851</v>
      </c>
      <c r="BI83" s="122" t="s">
        <v>942</v>
      </c>
    </row>
    <row r="84" spans="1:150" s="101" customFormat="1" ht="25.5" hidden="1" customHeight="1" x14ac:dyDescent="0.25">
      <c r="A84" s="39" t="s">
        <v>524</v>
      </c>
      <c r="B84" s="87" t="s">
        <v>525</v>
      </c>
      <c r="C84" s="92" t="s">
        <v>526</v>
      </c>
      <c r="D84" s="93" t="s">
        <v>527</v>
      </c>
      <c r="E84" s="90" t="s">
        <v>528</v>
      </c>
      <c r="F84" s="90" t="s">
        <v>163</v>
      </c>
      <c r="G84" s="90" t="s">
        <v>513</v>
      </c>
      <c r="H84" s="90" t="s">
        <v>166</v>
      </c>
      <c r="I84" s="90" t="s">
        <v>116</v>
      </c>
      <c r="J84" s="90"/>
      <c r="K84" s="90"/>
      <c r="L84" s="90"/>
      <c r="M84" s="90"/>
      <c r="N84" s="91">
        <f t="shared" si="0"/>
        <v>14262.54</v>
      </c>
      <c r="O84" s="91"/>
      <c r="P84" s="91">
        <v>1069.69</v>
      </c>
      <c r="Q84" s="91">
        <v>1069.7</v>
      </c>
      <c r="R84" s="91"/>
      <c r="S84" s="91">
        <v>12123.15</v>
      </c>
      <c r="T84" s="43">
        <v>43312</v>
      </c>
      <c r="U84" s="44">
        <v>43371</v>
      </c>
      <c r="V84" s="44">
        <v>43434</v>
      </c>
      <c r="W84" s="45">
        <v>43830</v>
      </c>
      <c r="X84" s="91"/>
      <c r="Y84" s="91"/>
      <c r="Z84" s="91">
        <f>S84/12</f>
        <v>1010.2624999999999</v>
      </c>
      <c r="AA84" s="91">
        <f>S84-Z84</f>
        <v>11112.887499999999</v>
      </c>
      <c r="AB84" s="91"/>
      <c r="AC84" s="91"/>
      <c r="AD84" s="149"/>
      <c r="AE84" s="131"/>
      <c r="AF84" s="133">
        <v>27</v>
      </c>
      <c r="AG84" s="116" t="s">
        <v>758</v>
      </c>
      <c r="AH84" s="117"/>
      <c r="AI84" s="117"/>
      <c r="AJ84" s="131"/>
      <c r="AK84" s="117"/>
      <c r="AL84" s="117"/>
      <c r="AM84" s="117"/>
      <c r="AN84" s="117"/>
      <c r="AO84" s="117"/>
      <c r="AP84" s="117" t="s">
        <v>224</v>
      </c>
      <c r="AQ84" s="116" t="s">
        <v>759</v>
      </c>
      <c r="AR84" s="117">
        <v>1409</v>
      </c>
      <c r="AS84" s="117" t="s">
        <v>225</v>
      </c>
      <c r="AT84" s="116" t="s">
        <v>760</v>
      </c>
      <c r="AU84" s="117">
        <v>1</v>
      </c>
      <c r="AV84" s="117"/>
      <c r="AW84" s="117"/>
      <c r="AX84" s="117"/>
      <c r="AY84" s="117"/>
      <c r="AZ84" s="117"/>
      <c r="BA84" s="117"/>
      <c r="BB84" s="117"/>
      <c r="BC84" s="117"/>
      <c r="BD84" s="117"/>
      <c r="BE84" s="117"/>
      <c r="BF84" s="117"/>
      <c r="BG84" s="117"/>
      <c r="BH84" s="146" t="s">
        <v>855</v>
      </c>
      <c r="BI84" s="122" t="s">
        <v>942</v>
      </c>
    </row>
    <row r="85" spans="1:150" s="101" customFormat="1" ht="25.5" hidden="1" customHeight="1" x14ac:dyDescent="0.25">
      <c r="A85" s="39" t="s">
        <v>529</v>
      </c>
      <c r="B85" s="87" t="s">
        <v>530</v>
      </c>
      <c r="C85" s="92" t="s">
        <v>531</v>
      </c>
      <c r="D85" s="93" t="s">
        <v>532</v>
      </c>
      <c r="E85" s="90" t="s">
        <v>533</v>
      </c>
      <c r="F85" s="90" t="s">
        <v>163</v>
      </c>
      <c r="G85" s="90" t="s">
        <v>513</v>
      </c>
      <c r="H85" s="90" t="s">
        <v>166</v>
      </c>
      <c r="I85" s="90" t="s">
        <v>116</v>
      </c>
      <c r="J85" s="90"/>
      <c r="K85" s="90"/>
      <c r="L85" s="90"/>
      <c r="M85" s="90"/>
      <c r="N85" s="91">
        <f t="shared" si="0"/>
        <v>21476.829999999998</v>
      </c>
      <c r="O85" s="91"/>
      <c r="P85" s="91">
        <v>1610.76</v>
      </c>
      <c r="Q85" s="91">
        <v>1610.77</v>
      </c>
      <c r="R85" s="91"/>
      <c r="S85" s="91">
        <v>18255.3</v>
      </c>
      <c r="T85" s="43">
        <v>43312</v>
      </c>
      <c r="U85" s="44">
        <v>43371</v>
      </c>
      <c r="V85" s="44">
        <v>43434</v>
      </c>
      <c r="W85" s="45">
        <v>43830</v>
      </c>
      <c r="X85" s="91"/>
      <c r="Y85" s="91"/>
      <c r="Z85" s="91">
        <f>S85/12</f>
        <v>1521.2749999999999</v>
      </c>
      <c r="AA85" s="91">
        <f>S85-Z85</f>
        <v>16734.024999999998</v>
      </c>
      <c r="AB85" s="91"/>
      <c r="AC85" s="91"/>
      <c r="AD85" s="149"/>
      <c r="AE85" s="131"/>
      <c r="AF85" s="133">
        <v>27</v>
      </c>
      <c r="AG85" s="116" t="s">
        <v>758</v>
      </c>
      <c r="AH85" s="117"/>
      <c r="AI85" s="117"/>
      <c r="AJ85" s="131"/>
      <c r="AK85" s="117"/>
      <c r="AL85" s="117"/>
      <c r="AM85" s="117"/>
      <c r="AN85" s="117"/>
      <c r="AO85" s="117"/>
      <c r="AP85" s="117" t="s">
        <v>224</v>
      </c>
      <c r="AQ85" s="116" t="s">
        <v>759</v>
      </c>
      <c r="AR85" s="117">
        <v>2354</v>
      </c>
      <c r="AS85" s="117" t="s">
        <v>225</v>
      </c>
      <c r="AT85" s="116" t="s">
        <v>760</v>
      </c>
      <c r="AU85" s="117">
        <v>1</v>
      </c>
      <c r="AV85" s="117"/>
      <c r="AW85" s="117"/>
      <c r="AX85" s="117"/>
      <c r="AY85" s="117"/>
      <c r="AZ85" s="117"/>
      <c r="BA85" s="117"/>
      <c r="BB85" s="117"/>
      <c r="BC85" s="117"/>
      <c r="BD85" s="117"/>
      <c r="BE85" s="117"/>
      <c r="BF85" s="117"/>
      <c r="BG85" s="117"/>
      <c r="BH85" s="146" t="s">
        <v>854</v>
      </c>
      <c r="BI85" s="122" t="s">
        <v>942</v>
      </c>
    </row>
    <row r="86" spans="1:150" s="101" customFormat="1" ht="25.5" hidden="1" customHeight="1" x14ac:dyDescent="0.25">
      <c r="A86" s="39" t="s">
        <v>534</v>
      </c>
      <c r="B86" s="87" t="s">
        <v>535</v>
      </c>
      <c r="C86" s="92" t="s">
        <v>536</v>
      </c>
      <c r="D86" s="93" t="s">
        <v>537</v>
      </c>
      <c r="E86" s="90" t="s">
        <v>538</v>
      </c>
      <c r="F86" s="90" t="s">
        <v>163</v>
      </c>
      <c r="G86" s="90" t="s">
        <v>317</v>
      </c>
      <c r="H86" s="90" t="s">
        <v>166</v>
      </c>
      <c r="I86" s="90" t="s">
        <v>116</v>
      </c>
      <c r="J86" s="90"/>
      <c r="K86" s="90"/>
      <c r="L86" s="90"/>
      <c r="M86" s="90"/>
      <c r="N86" s="91">
        <f t="shared" si="0"/>
        <v>100228.23</v>
      </c>
      <c r="O86" s="91">
        <v>7517.12</v>
      </c>
      <c r="P86" s="91">
        <v>7517.11</v>
      </c>
      <c r="Q86" s="91"/>
      <c r="R86" s="91"/>
      <c r="S86" s="91">
        <v>85194</v>
      </c>
      <c r="T86" s="43">
        <v>43312</v>
      </c>
      <c r="U86" s="44">
        <v>43358</v>
      </c>
      <c r="V86" s="44">
        <v>43465</v>
      </c>
      <c r="W86" s="45">
        <v>43920</v>
      </c>
      <c r="X86" s="91"/>
      <c r="Y86" s="91"/>
      <c r="Z86" s="91"/>
      <c r="AA86" s="91">
        <f>S86/21*12</f>
        <v>48682.28571428571</v>
      </c>
      <c r="AB86" s="91">
        <f>S86-AA86</f>
        <v>36511.71428571429</v>
      </c>
      <c r="AC86" s="91"/>
      <c r="AD86" s="149"/>
      <c r="AE86" s="131"/>
      <c r="AF86" s="133">
        <v>27</v>
      </c>
      <c r="AG86" s="116" t="s">
        <v>758</v>
      </c>
      <c r="AH86" s="117"/>
      <c r="AI86" s="117"/>
      <c r="AJ86" s="131"/>
      <c r="AK86" s="117"/>
      <c r="AL86" s="117"/>
      <c r="AM86" s="117"/>
      <c r="AN86" s="117"/>
      <c r="AO86" s="117"/>
      <c r="AP86" s="117" t="s">
        <v>224</v>
      </c>
      <c r="AQ86" s="116" t="s">
        <v>759</v>
      </c>
      <c r="AR86" s="117">
        <v>6018</v>
      </c>
      <c r="AS86" s="117" t="s">
        <v>225</v>
      </c>
      <c r="AT86" s="116" t="s">
        <v>760</v>
      </c>
      <c r="AU86" s="117">
        <v>1</v>
      </c>
      <c r="AV86" s="117"/>
      <c r="AW86" s="117"/>
      <c r="AX86" s="117"/>
      <c r="AY86" s="117"/>
      <c r="AZ86" s="117"/>
      <c r="BA86" s="117"/>
      <c r="BB86" s="117"/>
      <c r="BC86" s="117"/>
      <c r="BD86" s="117"/>
      <c r="BE86" s="117"/>
      <c r="BF86" s="117"/>
      <c r="BG86" s="117"/>
      <c r="BH86" s="146" t="s">
        <v>845</v>
      </c>
      <c r="BI86" s="122" t="s">
        <v>942</v>
      </c>
    </row>
    <row r="87" spans="1:150" s="101" customFormat="1" ht="25.5" hidden="1" customHeight="1" x14ac:dyDescent="0.25">
      <c r="A87" s="39" t="s">
        <v>539</v>
      </c>
      <c r="B87" s="87" t="s">
        <v>540</v>
      </c>
      <c r="C87" s="92" t="s">
        <v>541</v>
      </c>
      <c r="D87" s="93" t="s">
        <v>542</v>
      </c>
      <c r="E87" s="90" t="s">
        <v>543</v>
      </c>
      <c r="F87" s="90" t="s">
        <v>163</v>
      </c>
      <c r="G87" s="90" t="s">
        <v>317</v>
      </c>
      <c r="H87" s="90" t="s">
        <v>166</v>
      </c>
      <c r="I87" s="90" t="s">
        <v>116</v>
      </c>
      <c r="J87" s="90"/>
      <c r="K87" s="90"/>
      <c r="L87" s="90"/>
      <c r="M87" s="90"/>
      <c r="N87" s="91">
        <f t="shared" si="0"/>
        <v>52792.94</v>
      </c>
      <c r="O87" s="91"/>
      <c r="P87" s="91">
        <v>3959.47</v>
      </c>
      <c r="Q87" s="91">
        <v>3959.47</v>
      </c>
      <c r="R87" s="91"/>
      <c r="S87" s="91">
        <v>44874</v>
      </c>
      <c r="T87" s="43">
        <v>43312</v>
      </c>
      <c r="U87" s="44">
        <v>43358</v>
      </c>
      <c r="V87" s="44">
        <v>43465</v>
      </c>
      <c r="W87" s="45">
        <v>43889</v>
      </c>
      <c r="X87" s="91"/>
      <c r="Y87" s="91"/>
      <c r="Z87" s="91">
        <f>S87/16.5*0.5</f>
        <v>1359.8181818181818</v>
      </c>
      <c r="AA87" s="91">
        <f>S87/16.5*12</f>
        <v>32635.63636363636</v>
      </c>
      <c r="AB87" s="91">
        <f>S87-AA87-Z87</f>
        <v>10878.545454545458</v>
      </c>
      <c r="AC87" s="91"/>
      <c r="AD87" s="149"/>
      <c r="AE87" s="131"/>
      <c r="AF87" s="133">
        <v>27</v>
      </c>
      <c r="AG87" s="116" t="s">
        <v>758</v>
      </c>
      <c r="AH87" s="117"/>
      <c r="AI87" s="117"/>
      <c r="AJ87" s="131"/>
      <c r="AK87" s="117"/>
      <c r="AL87" s="117"/>
      <c r="AM87" s="117"/>
      <c r="AN87" s="117"/>
      <c r="AO87" s="117"/>
      <c r="AP87" s="117" t="s">
        <v>224</v>
      </c>
      <c r="AQ87" s="116" t="s">
        <v>759</v>
      </c>
      <c r="AR87" s="117">
        <v>2231</v>
      </c>
      <c r="AS87" s="117" t="s">
        <v>225</v>
      </c>
      <c r="AT87" s="116" t="s">
        <v>760</v>
      </c>
      <c r="AU87" s="117">
        <v>3</v>
      </c>
      <c r="AV87" s="117"/>
      <c r="AW87" s="117"/>
      <c r="AX87" s="117"/>
      <c r="AY87" s="117"/>
      <c r="AZ87" s="117"/>
      <c r="BA87" s="117"/>
      <c r="BB87" s="117"/>
      <c r="BC87" s="117"/>
      <c r="BD87" s="117"/>
      <c r="BE87" s="117"/>
      <c r="BF87" s="117"/>
      <c r="BG87" s="117"/>
      <c r="BH87" s="146" t="s">
        <v>846</v>
      </c>
      <c r="BI87" s="122" t="s">
        <v>942</v>
      </c>
    </row>
    <row r="88" spans="1:150" s="101" customFormat="1" ht="25.5" hidden="1" customHeight="1" x14ac:dyDescent="0.25">
      <c r="A88" s="39" t="s">
        <v>544</v>
      </c>
      <c r="B88" s="87" t="s">
        <v>545</v>
      </c>
      <c r="C88" s="92" t="s">
        <v>546</v>
      </c>
      <c r="D88" s="93" t="s">
        <v>547</v>
      </c>
      <c r="E88" s="90" t="s">
        <v>548</v>
      </c>
      <c r="F88" s="90" t="s">
        <v>163</v>
      </c>
      <c r="G88" s="90" t="s">
        <v>317</v>
      </c>
      <c r="H88" s="90" t="s">
        <v>166</v>
      </c>
      <c r="I88" s="90" t="s">
        <v>116</v>
      </c>
      <c r="J88" s="90"/>
      <c r="K88" s="90"/>
      <c r="L88" s="90"/>
      <c r="M88" s="90"/>
      <c r="N88" s="91">
        <f t="shared" si="0"/>
        <v>21270.58</v>
      </c>
      <c r="O88" s="91">
        <v>1595.29</v>
      </c>
      <c r="P88" s="91">
        <v>1595.29</v>
      </c>
      <c r="Q88" s="91"/>
      <c r="R88" s="91"/>
      <c r="S88" s="91">
        <v>18080</v>
      </c>
      <c r="T88" s="43">
        <v>43312</v>
      </c>
      <c r="U88" s="44">
        <v>43358</v>
      </c>
      <c r="V88" s="44">
        <v>43465</v>
      </c>
      <c r="W88" s="45">
        <v>43889</v>
      </c>
      <c r="X88" s="91"/>
      <c r="Y88" s="91"/>
      <c r="Z88" s="91">
        <f>S88/17.5*0.5</f>
        <v>516.57142857142856</v>
      </c>
      <c r="AA88" s="91">
        <f>S88/17.5*12</f>
        <v>12397.714285714286</v>
      </c>
      <c r="AB88" s="91">
        <f>S88-AA88-Z88</f>
        <v>5165.7142857142853</v>
      </c>
      <c r="AC88" s="91"/>
      <c r="AD88" s="149"/>
      <c r="AE88" s="131"/>
      <c r="AF88" s="133">
        <v>27</v>
      </c>
      <c r="AG88" s="116" t="s">
        <v>758</v>
      </c>
      <c r="AH88" s="117"/>
      <c r="AI88" s="117"/>
      <c r="AJ88" s="131"/>
      <c r="AK88" s="117"/>
      <c r="AL88" s="117"/>
      <c r="AM88" s="117"/>
      <c r="AN88" s="117"/>
      <c r="AO88" s="117"/>
      <c r="AP88" s="117" t="s">
        <v>224</v>
      </c>
      <c r="AQ88" s="116" t="s">
        <v>759</v>
      </c>
      <c r="AR88" s="117">
        <v>1137</v>
      </c>
      <c r="AS88" s="117" t="s">
        <v>225</v>
      </c>
      <c r="AT88" s="116" t="s">
        <v>760</v>
      </c>
      <c r="AU88" s="117">
        <v>1</v>
      </c>
      <c r="AV88" s="117"/>
      <c r="AW88" s="117"/>
      <c r="AX88" s="117"/>
      <c r="AY88" s="117"/>
      <c r="AZ88" s="117"/>
      <c r="BA88" s="117"/>
      <c r="BB88" s="117"/>
      <c r="BC88" s="117"/>
      <c r="BD88" s="117"/>
      <c r="BE88" s="117"/>
      <c r="BF88" s="117"/>
      <c r="BG88" s="117"/>
      <c r="BH88" s="146" t="s">
        <v>848</v>
      </c>
      <c r="BI88" s="122" t="s">
        <v>942</v>
      </c>
    </row>
    <row r="89" spans="1:150" s="101" customFormat="1" ht="25.5" hidden="1" customHeight="1" x14ac:dyDescent="0.25">
      <c r="A89" s="39" t="s">
        <v>549</v>
      </c>
      <c r="B89" s="87" t="s">
        <v>550</v>
      </c>
      <c r="C89" s="92" t="s">
        <v>551</v>
      </c>
      <c r="D89" s="93" t="s">
        <v>552</v>
      </c>
      <c r="E89" s="90" t="s">
        <v>553</v>
      </c>
      <c r="F89" s="90" t="s">
        <v>163</v>
      </c>
      <c r="G89" s="90" t="s">
        <v>317</v>
      </c>
      <c r="H89" s="90" t="s">
        <v>166</v>
      </c>
      <c r="I89" s="90" t="s">
        <v>116</v>
      </c>
      <c r="J89" s="90"/>
      <c r="K89" s="90"/>
      <c r="L89" s="90"/>
      <c r="M89" s="90"/>
      <c r="N89" s="91">
        <f t="shared" si="0"/>
        <v>18170.59</v>
      </c>
      <c r="O89" s="91">
        <v>1362.8</v>
      </c>
      <c r="P89" s="91">
        <v>1362.79</v>
      </c>
      <c r="Q89" s="91"/>
      <c r="R89" s="91"/>
      <c r="S89" s="91">
        <v>15445</v>
      </c>
      <c r="T89" s="43">
        <v>43312</v>
      </c>
      <c r="U89" s="44">
        <v>43373</v>
      </c>
      <c r="V89" s="44">
        <v>43465</v>
      </c>
      <c r="W89" s="45">
        <v>43889</v>
      </c>
      <c r="X89" s="91"/>
      <c r="Y89" s="91"/>
      <c r="Z89" s="91"/>
      <c r="AA89" s="91">
        <f>S89/16*12</f>
        <v>11583.75</v>
      </c>
      <c r="AB89" s="91">
        <f>S89-AA89</f>
        <v>3861.25</v>
      </c>
      <c r="AC89" s="91"/>
      <c r="AD89" s="149"/>
      <c r="AE89" s="131"/>
      <c r="AF89" s="133">
        <v>27</v>
      </c>
      <c r="AG89" s="116" t="s">
        <v>758</v>
      </c>
      <c r="AH89" s="117"/>
      <c r="AI89" s="117"/>
      <c r="AJ89" s="131"/>
      <c r="AK89" s="117"/>
      <c r="AL89" s="117"/>
      <c r="AM89" s="117"/>
      <c r="AN89" s="117"/>
      <c r="AO89" s="117"/>
      <c r="AP89" s="117" t="s">
        <v>224</v>
      </c>
      <c r="AQ89" s="116" t="s">
        <v>759</v>
      </c>
      <c r="AR89" s="117">
        <v>1141</v>
      </c>
      <c r="AS89" s="117" t="s">
        <v>225</v>
      </c>
      <c r="AT89" s="116" t="s">
        <v>760</v>
      </c>
      <c r="AU89" s="117">
        <v>1</v>
      </c>
      <c r="AV89" s="117"/>
      <c r="AW89" s="117"/>
      <c r="AX89" s="117"/>
      <c r="AY89" s="117"/>
      <c r="AZ89" s="117"/>
      <c r="BA89" s="117"/>
      <c r="BB89" s="117"/>
      <c r="BC89" s="117"/>
      <c r="BD89" s="117"/>
      <c r="BE89" s="117"/>
      <c r="BF89" s="117"/>
      <c r="BG89" s="117"/>
      <c r="BH89" s="146" t="s">
        <v>841</v>
      </c>
      <c r="BI89" s="122" t="s">
        <v>942</v>
      </c>
    </row>
    <row r="90" spans="1:150" s="101" customFormat="1" ht="25.5" hidden="1" customHeight="1" x14ac:dyDescent="0.25">
      <c r="A90" s="39" t="s">
        <v>554</v>
      </c>
      <c r="B90" s="87" t="s">
        <v>555</v>
      </c>
      <c r="C90" s="92" t="s">
        <v>556</v>
      </c>
      <c r="D90" s="93" t="s">
        <v>557</v>
      </c>
      <c r="E90" s="90" t="s">
        <v>558</v>
      </c>
      <c r="F90" s="90" t="s">
        <v>163</v>
      </c>
      <c r="G90" s="90" t="s">
        <v>317</v>
      </c>
      <c r="H90" s="90" t="s">
        <v>166</v>
      </c>
      <c r="I90" s="90" t="s">
        <v>116</v>
      </c>
      <c r="J90" s="90"/>
      <c r="K90" s="90"/>
      <c r="L90" s="90"/>
      <c r="M90" s="90"/>
      <c r="N90" s="91">
        <f t="shared" si="0"/>
        <v>24982.35</v>
      </c>
      <c r="O90" s="91">
        <v>1873.68</v>
      </c>
      <c r="P90" s="91">
        <v>1873.67</v>
      </c>
      <c r="Q90" s="91"/>
      <c r="R90" s="91"/>
      <c r="S90" s="91">
        <v>21235</v>
      </c>
      <c r="T90" s="43">
        <v>43312</v>
      </c>
      <c r="U90" s="44">
        <v>43358</v>
      </c>
      <c r="V90" s="44">
        <v>43465</v>
      </c>
      <c r="W90" s="45">
        <v>43889</v>
      </c>
      <c r="X90" s="91"/>
      <c r="Y90" s="91"/>
      <c r="Z90" s="91">
        <f>S90/17.5*0.5</f>
        <v>606.71428571428567</v>
      </c>
      <c r="AA90" s="91">
        <f>S90/17.5*12</f>
        <v>14561.142857142855</v>
      </c>
      <c r="AB90" s="91">
        <f>S90-AA90-Z90</f>
        <v>6067.1428571428596</v>
      </c>
      <c r="AC90" s="91"/>
      <c r="AD90" s="149"/>
      <c r="AE90" s="131"/>
      <c r="AF90" s="133">
        <v>27</v>
      </c>
      <c r="AG90" s="116" t="s">
        <v>758</v>
      </c>
      <c r="AH90" s="117"/>
      <c r="AI90" s="117"/>
      <c r="AJ90" s="131"/>
      <c r="AK90" s="117"/>
      <c r="AL90" s="117"/>
      <c r="AM90" s="117"/>
      <c r="AN90" s="117"/>
      <c r="AO90" s="117"/>
      <c r="AP90" s="117" t="s">
        <v>224</v>
      </c>
      <c r="AQ90" s="116" t="s">
        <v>759</v>
      </c>
      <c r="AR90" s="117">
        <v>1235</v>
      </c>
      <c r="AS90" s="117" t="s">
        <v>225</v>
      </c>
      <c r="AT90" s="116" t="s">
        <v>760</v>
      </c>
      <c r="AU90" s="117">
        <v>1</v>
      </c>
      <c r="AV90" s="117"/>
      <c r="AW90" s="117"/>
      <c r="AX90" s="117"/>
      <c r="AY90" s="117"/>
      <c r="AZ90" s="117"/>
      <c r="BA90" s="117"/>
      <c r="BB90" s="117"/>
      <c r="BC90" s="117"/>
      <c r="BD90" s="117"/>
      <c r="BE90" s="117"/>
      <c r="BF90" s="117"/>
      <c r="BG90" s="117"/>
      <c r="BH90" s="146" t="s">
        <v>849</v>
      </c>
      <c r="BI90" s="122" t="s">
        <v>942</v>
      </c>
    </row>
    <row r="91" spans="1:150" s="101" customFormat="1" ht="25.5" hidden="1" customHeight="1" x14ac:dyDescent="0.25">
      <c r="A91" s="39" t="s">
        <v>559</v>
      </c>
      <c r="B91" s="87" t="s">
        <v>560</v>
      </c>
      <c r="C91" s="92" t="s">
        <v>561</v>
      </c>
      <c r="D91" s="93" t="s">
        <v>562</v>
      </c>
      <c r="E91" s="90" t="s">
        <v>563</v>
      </c>
      <c r="F91" s="90" t="s">
        <v>163</v>
      </c>
      <c r="G91" s="90" t="s">
        <v>317</v>
      </c>
      <c r="H91" s="90" t="s">
        <v>166</v>
      </c>
      <c r="I91" s="90" t="s">
        <v>116</v>
      </c>
      <c r="J91" s="90"/>
      <c r="K91" s="90"/>
      <c r="L91" s="90"/>
      <c r="M91" s="90"/>
      <c r="N91" s="91">
        <f t="shared" si="0"/>
        <v>17587.04</v>
      </c>
      <c r="O91" s="91">
        <v>1319.02</v>
      </c>
      <c r="P91" s="91">
        <v>1319.02</v>
      </c>
      <c r="Q91" s="91"/>
      <c r="R91" s="91"/>
      <c r="S91" s="91">
        <v>14949</v>
      </c>
      <c r="T91" s="43">
        <v>43312</v>
      </c>
      <c r="U91" s="44">
        <v>43464</v>
      </c>
      <c r="V91" s="44">
        <v>43554</v>
      </c>
      <c r="W91" s="45">
        <v>43830</v>
      </c>
      <c r="X91" s="91"/>
      <c r="Y91" s="91"/>
      <c r="Z91" s="91"/>
      <c r="AA91" s="91">
        <f>S91</f>
        <v>14949</v>
      </c>
      <c r="AB91" s="91"/>
      <c r="AC91" s="91"/>
      <c r="AD91" s="149"/>
      <c r="AE91" s="131"/>
      <c r="AF91" s="133">
        <v>27</v>
      </c>
      <c r="AG91" s="116" t="s">
        <v>758</v>
      </c>
      <c r="AH91" s="117"/>
      <c r="AI91" s="117"/>
      <c r="AJ91" s="131"/>
      <c r="AK91" s="117"/>
      <c r="AL91" s="117"/>
      <c r="AM91" s="117"/>
      <c r="AN91" s="117"/>
      <c r="AO91" s="117"/>
      <c r="AP91" s="117" t="s">
        <v>224</v>
      </c>
      <c r="AQ91" s="116" t="s">
        <v>759</v>
      </c>
      <c r="AR91" s="117">
        <v>960</v>
      </c>
      <c r="AS91" s="117" t="s">
        <v>225</v>
      </c>
      <c r="AT91" s="116" t="s">
        <v>760</v>
      </c>
      <c r="AU91" s="117">
        <v>1</v>
      </c>
      <c r="AV91" s="117"/>
      <c r="AW91" s="117"/>
      <c r="AX91" s="117"/>
      <c r="AY91" s="117"/>
      <c r="AZ91" s="117"/>
      <c r="BA91" s="117"/>
      <c r="BB91" s="117"/>
      <c r="BC91" s="117"/>
      <c r="BD91" s="117"/>
      <c r="BE91" s="117"/>
      <c r="BF91" s="117"/>
      <c r="BG91" s="117"/>
      <c r="BH91" s="146" t="s">
        <v>856</v>
      </c>
      <c r="BI91" s="122" t="s">
        <v>942</v>
      </c>
    </row>
    <row r="92" spans="1:150" s="101" customFormat="1" ht="25.5" hidden="1" customHeight="1" x14ac:dyDescent="0.25">
      <c r="A92" s="39" t="s">
        <v>564</v>
      </c>
      <c r="B92" s="87" t="s">
        <v>565</v>
      </c>
      <c r="C92" s="92" t="s">
        <v>566</v>
      </c>
      <c r="D92" s="93" t="s">
        <v>567</v>
      </c>
      <c r="E92" s="90" t="s">
        <v>568</v>
      </c>
      <c r="F92" s="90" t="s">
        <v>163</v>
      </c>
      <c r="G92" s="90" t="s">
        <v>569</v>
      </c>
      <c r="H92" s="90" t="s">
        <v>166</v>
      </c>
      <c r="I92" s="90" t="s">
        <v>116</v>
      </c>
      <c r="J92" s="90"/>
      <c r="K92" s="90"/>
      <c r="L92" s="90"/>
      <c r="M92" s="90"/>
      <c r="N92" s="91">
        <f t="shared" si="0"/>
        <v>240523</v>
      </c>
      <c r="O92" s="91">
        <v>18039.23</v>
      </c>
      <c r="P92" s="91">
        <v>18039.22</v>
      </c>
      <c r="Q92" s="91"/>
      <c r="R92" s="91"/>
      <c r="S92" s="91">
        <v>204444.55</v>
      </c>
      <c r="T92" s="43">
        <v>43312</v>
      </c>
      <c r="U92" s="44">
        <v>43363</v>
      </c>
      <c r="V92" s="44">
        <v>43434</v>
      </c>
      <c r="W92" s="45">
        <v>43889</v>
      </c>
      <c r="X92" s="91"/>
      <c r="Y92" s="91"/>
      <c r="Z92" s="91">
        <f>S92/17*1</f>
        <v>12026.15</v>
      </c>
      <c r="AA92" s="91">
        <f>S92/17*12</f>
        <v>144313.79999999999</v>
      </c>
      <c r="AB92" s="91">
        <f>S92-Z92-AA92</f>
        <v>48104.600000000006</v>
      </c>
      <c r="AC92" s="91"/>
      <c r="AD92" s="149"/>
      <c r="AE92" s="131"/>
      <c r="AF92" s="133">
        <v>27</v>
      </c>
      <c r="AG92" s="116" t="s">
        <v>758</v>
      </c>
      <c r="AH92" s="117"/>
      <c r="AI92" s="117"/>
      <c r="AJ92" s="131"/>
      <c r="AK92" s="117"/>
      <c r="AL92" s="117"/>
      <c r="AM92" s="117"/>
      <c r="AN92" s="117"/>
      <c r="AO92" s="117"/>
      <c r="AP92" s="117" t="s">
        <v>224</v>
      </c>
      <c r="AQ92" s="116" t="s">
        <v>759</v>
      </c>
      <c r="AR92" s="117">
        <v>12800</v>
      </c>
      <c r="AS92" s="117" t="s">
        <v>225</v>
      </c>
      <c r="AT92" s="116" t="s">
        <v>760</v>
      </c>
      <c r="AU92" s="117">
        <v>1</v>
      </c>
      <c r="AV92" s="117"/>
      <c r="AW92" s="117"/>
      <c r="AX92" s="117"/>
      <c r="AY92" s="117"/>
      <c r="AZ92" s="117"/>
      <c r="BA92" s="117"/>
      <c r="BB92" s="117"/>
      <c r="BC92" s="117"/>
      <c r="BD92" s="117"/>
      <c r="BE92" s="117"/>
      <c r="BF92" s="117"/>
      <c r="BG92" s="117"/>
      <c r="BH92" s="146" t="s">
        <v>847</v>
      </c>
      <c r="BI92" s="122" t="s">
        <v>942</v>
      </c>
    </row>
    <row r="93" spans="1:150" s="101" customFormat="1" ht="25.5" hidden="1" customHeight="1" x14ac:dyDescent="0.25">
      <c r="A93" s="39" t="s">
        <v>570</v>
      </c>
      <c r="B93" s="87" t="s">
        <v>571</v>
      </c>
      <c r="C93" s="92" t="s">
        <v>572</v>
      </c>
      <c r="D93" s="93" t="s">
        <v>573</v>
      </c>
      <c r="E93" s="90" t="s">
        <v>574</v>
      </c>
      <c r="F93" s="90" t="s">
        <v>163</v>
      </c>
      <c r="G93" s="90" t="s">
        <v>569</v>
      </c>
      <c r="H93" s="90" t="s">
        <v>166</v>
      </c>
      <c r="I93" s="90" t="s">
        <v>116</v>
      </c>
      <c r="J93" s="90"/>
      <c r="K93" s="90"/>
      <c r="L93" s="90"/>
      <c r="M93" s="90"/>
      <c r="N93" s="91">
        <f>SUM(O93:S93)</f>
        <v>47242</v>
      </c>
      <c r="O93" s="91"/>
      <c r="P93" s="91">
        <v>3543.15</v>
      </c>
      <c r="Q93" s="91">
        <v>3543.15</v>
      </c>
      <c r="R93" s="91"/>
      <c r="S93" s="91">
        <v>40155.699999999997</v>
      </c>
      <c r="T93" s="43">
        <v>43312</v>
      </c>
      <c r="U93" s="44">
        <v>43332</v>
      </c>
      <c r="V93" s="44">
        <v>43403</v>
      </c>
      <c r="W93" s="45">
        <v>43646</v>
      </c>
      <c r="X93" s="91"/>
      <c r="Y93" s="91"/>
      <c r="Z93" s="91">
        <f>S93/6*2</f>
        <v>13385.233333333332</v>
      </c>
      <c r="AA93" s="91">
        <f>S93-Z93</f>
        <v>26770.466666666667</v>
      </c>
      <c r="AB93" s="91"/>
      <c r="AC93" s="91"/>
      <c r="AD93" s="149"/>
      <c r="AE93" s="131"/>
      <c r="AF93" s="133">
        <v>27</v>
      </c>
      <c r="AG93" s="116" t="s">
        <v>758</v>
      </c>
      <c r="AH93" s="117"/>
      <c r="AI93" s="117"/>
      <c r="AJ93" s="131"/>
      <c r="AK93" s="117"/>
      <c r="AL93" s="117"/>
      <c r="AM93" s="117"/>
      <c r="AN93" s="117"/>
      <c r="AO93" s="117"/>
      <c r="AP93" s="117" t="s">
        <v>224</v>
      </c>
      <c r="AQ93" s="116" t="s">
        <v>759</v>
      </c>
      <c r="AR93" s="117">
        <v>1600</v>
      </c>
      <c r="AS93" s="117" t="s">
        <v>225</v>
      </c>
      <c r="AT93" s="116" t="s">
        <v>760</v>
      </c>
      <c r="AU93" s="117">
        <v>1</v>
      </c>
      <c r="AV93" s="117"/>
      <c r="AW93" s="117"/>
      <c r="AX93" s="117"/>
      <c r="AY93" s="117"/>
      <c r="AZ93" s="117"/>
      <c r="BA93" s="117"/>
      <c r="BB93" s="117"/>
      <c r="BC93" s="117"/>
      <c r="BD93" s="117"/>
      <c r="BE93" s="117"/>
      <c r="BF93" s="117"/>
      <c r="BG93" s="117"/>
      <c r="BH93" s="146" t="s">
        <v>840</v>
      </c>
      <c r="BI93" s="122" t="s">
        <v>942</v>
      </c>
    </row>
    <row r="94" spans="1:150" s="101" customFormat="1" ht="25.5" hidden="1" customHeight="1" x14ac:dyDescent="0.25">
      <c r="A94" s="39" t="s">
        <v>575</v>
      </c>
      <c r="B94" s="87" t="s">
        <v>576</v>
      </c>
      <c r="C94" s="92" t="s">
        <v>577</v>
      </c>
      <c r="D94" s="93" t="s">
        <v>578</v>
      </c>
      <c r="E94" s="90" t="s">
        <v>579</v>
      </c>
      <c r="F94" s="90" t="s">
        <v>163</v>
      </c>
      <c r="G94" s="90" t="s">
        <v>569</v>
      </c>
      <c r="H94" s="90" t="s">
        <v>166</v>
      </c>
      <c r="I94" s="90" t="s">
        <v>116</v>
      </c>
      <c r="J94" s="90"/>
      <c r="K94" s="90"/>
      <c r="L94" s="90"/>
      <c r="M94" s="90"/>
      <c r="N94" s="91">
        <f t="shared" si="0"/>
        <v>23724</v>
      </c>
      <c r="O94" s="91"/>
      <c r="P94" s="91">
        <v>1779.3</v>
      </c>
      <c r="Q94" s="91">
        <v>1779.3</v>
      </c>
      <c r="R94" s="91"/>
      <c r="S94" s="91">
        <v>20165.400000000001</v>
      </c>
      <c r="T94" s="43">
        <v>43312</v>
      </c>
      <c r="U94" s="44">
        <v>43348</v>
      </c>
      <c r="V94" s="44">
        <v>43434</v>
      </c>
      <c r="W94" s="45">
        <v>43646</v>
      </c>
      <c r="X94" s="91"/>
      <c r="Y94" s="91"/>
      <c r="Z94" s="91">
        <f>S94/13</f>
        <v>1551.1846153846154</v>
      </c>
      <c r="AA94" s="91">
        <f>S94-Z94</f>
        <v>18614.215384615385</v>
      </c>
      <c r="AB94" s="91"/>
      <c r="AC94" s="91"/>
      <c r="AD94" s="149"/>
      <c r="AE94" s="131"/>
      <c r="AF94" s="133">
        <v>27</v>
      </c>
      <c r="AG94" s="116" t="s">
        <v>758</v>
      </c>
      <c r="AH94" s="117"/>
      <c r="AI94" s="117"/>
      <c r="AJ94" s="131"/>
      <c r="AK94" s="117"/>
      <c r="AL94" s="117"/>
      <c r="AM94" s="117"/>
      <c r="AN94" s="117"/>
      <c r="AO94" s="117"/>
      <c r="AP94" s="117" t="s">
        <v>224</v>
      </c>
      <c r="AQ94" s="116" t="s">
        <v>759</v>
      </c>
      <c r="AR94" s="117">
        <v>1000</v>
      </c>
      <c r="AS94" s="117" t="s">
        <v>225</v>
      </c>
      <c r="AT94" s="116" t="s">
        <v>760</v>
      </c>
      <c r="AU94" s="117">
        <v>1</v>
      </c>
      <c r="AV94" s="117"/>
      <c r="AW94" s="117"/>
      <c r="AX94" s="117"/>
      <c r="AY94" s="117"/>
      <c r="AZ94" s="117"/>
      <c r="BA94" s="117"/>
      <c r="BB94" s="117"/>
      <c r="BC94" s="117"/>
      <c r="BD94" s="117"/>
      <c r="BE94" s="117"/>
      <c r="BF94" s="117"/>
      <c r="BG94" s="117"/>
      <c r="BH94" s="146" t="s">
        <v>844</v>
      </c>
      <c r="BI94" s="122" t="s">
        <v>940</v>
      </c>
    </row>
    <row r="95" spans="1:150" s="101" customFormat="1" ht="25.5" hidden="1" customHeight="1" x14ac:dyDescent="0.25">
      <c r="A95" s="39" t="s">
        <v>580</v>
      </c>
      <c r="B95" s="87" t="s">
        <v>581</v>
      </c>
      <c r="C95" s="92" t="s">
        <v>582</v>
      </c>
      <c r="D95" s="93" t="s">
        <v>583</v>
      </c>
      <c r="E95" s="90" t="s">
        <v>165</v>
      </c>
      <c r="F95" s="90" t="s">
        <v>163</v>
      </c>
      <c r="G95" s="90" t="s">
        <v>569</v>
      </c>
      <c r="H95" s="90" t="s">
        <v>166</v>
      </c>
      <c r="I95" s="90" t="s">
        <v>116</v>
      </c>
      <c r="J95" s="90"/>
      <c r="K95" s="90"/>
      <c r="L95" s="90"/>
      <c r="M95" s="90"/>
      <c r="N95" s="91">
        <f t="shared" si="0"/>
        <v>107171</v>
      </c>
      <c r="O95" s="91"/>
      <c r="P95" s="91">
        <v>8037.82</v>
      </c>
      <c r="Q95" s="91">
        <v>8037.83</v>
      </c>
      <c r="R95" s="91"/>
      <c r="S95" s="91">
        <v>91095.35</v>
      </c>
      <c r="T95" s="43">
        <v>43312</v>
      </c>
      <c r="U95" s="44">
        <v>43353</v>
      </c>
      <c r="V95" s="44">
        <v>43434</v>
      </c>
      <c r="W95" s="45">
        <v>43677</v>
      </c>
      <c r="X95" s="91"/>
      <c r="Y95" s="91"/>
      <c r="Z95" s="91">
        <f>S95/7</f>
        <v>13013.621428571429</v>
      </c>
      <c r="AA95" s="91">
        <f>S95-Z95</f>
        <v>78081.728571428583</v>
      </c>
      <c r="AB95" s="91"/>
      <c r="AC95" s="91"/>
      <c r="AD95" s="149"/>
      <c r="AE95" s="131"/>
      <c r="AF95" s="133">
        <v>27</v>
      </c>
      <c r="AG95" s="116" t="s">
        <v>758</v>
      </c>
      <c r="AH95" s="117"/>
      <c r="AI95" s="117"/>
      <c r="AJ95" s="131"/>
      <c r="AK95" s="117"/>
      <c r="AL95" s="117"/>
      <c r="AM95" s="117"/>
      <c r="AN95" s="117"/>
      <c r="AO95" s="117"/>
      <c r="AP95" s="117" t="s">
        <v>224</v>
      </c>
      <c r="AQ95" s="116" t="s">
        <v>759</v>
      </c>
      <c r="AR95" s="117">
        <v>5000</v>
      </c>
      <c r="AS95" s="117" t="s">
        <v>225</v>
      </c>
      <c r="AT95" s="116" t="s">
        <v>760</v>
      </c>
      <c r="AU95" s="117">
        <v>1</v>
      </c>
      <c r="AV95" s="117"/>
      <c r="AW95" s="117"/>
      <c r="AX95" s="117"/>
      <c r="AY95" s="117"/>
      <c r="AZ95" s="117"/>
      <c r="BA95" s="117"/>
      <c r="BB95" s="117"/>
      <c r="BC95" s="117"/>
      <c r="BD95" s="117"/>
      <c r="BE95" s="117"/>
      <c r="BF95" s="117"/>
      <c r="BG95" s="117"/>
      <c r="BH95" s="146" t="s">
        <v>843</v>
      </c>
      <c r="BI95" s="122" t="s">
        <v>942</v>
      </c>
    </row>
    <row r="96" spans="1:150" s="165" customFormat="1" ht="24.75" hidden="1" customHeight="1" thickBot="1" x14ac:dyDescent="0.3">
      <c r="A96" s="78" t="s">
        <v>584</v>
      </c>
      <c r="B96" s="79"/>
      <c r="C96" s="79"/>
      <c r="D96" s="79" t="s">
        <v>585</v>
      </c>
      <c r="E96" s="80"/>
      <c r="F96" s="80"/>
      <c r="G96" s="80"/>
      <c r="H96" s="80"/>
      <c r="I96" s="80"/>
      <c r="J96" s="80"/>
      <c r="K96" s="80"/>
      <c r="L96" s="80"/>
      <c r="M96" s="80"/>
      <c r="N96" s="80"/>
      <c r="O96" s="80"/>
      <c r="P96" s="80"/>
      <c r="Q96" s="80"/>
      <c r="R96" s="80"/>
      <c r="S96" s="94"/>
      <c r="T96" s="81"/>
      <c r="U96" s="82"/>
      <c r="V96" s="82"/>
      <c r="W96" s="83" t="s">
        <v>276</v>
      </c>
      <c r="X96" s="166"/>
      <c r="Y96" s="166"/>
      <c r="Z96" s="166"/>
      <c r="AA96" s="166"/>
      <c r="AB96" s="166"/>
      <c r="AC96" s="166"/>
      <c r="AD96" s="167"/>
      <c r="AE96" s="163"/>
      <c r="AF96" s="168"/>
      <c r="AG96" s="166"/>
      <c r="AH96" s="166"/>
      <c r="AI96" s="166"/>
      <c r="AJ96" s="163"/>
      <c r="AK96" s="166"/>
      <c r="AL96" s="166"/>
      <c r="AM96" s="166"/>
      <c r="AN96" s="166"/>
      <c r="AO96" s="166"/>
      <c r="AP96" s="169"/>
      <c r="AQ96" s="169"/>
      <c r="AR96" s="169"/>
      <c r="AS96" s="169"/>
      <c r="AT96" s="166"/>
      <c r="AU96" s="169"/>
      <c r="AV96" s="169"/>
      <c r="AW96" s="166"/>
      <c r="AX96" s="169"/>
      <c r="AY96" s="169"/>
      <c r="AZ96" s="166"/>
      <c r="BA96" s="169"/>
      <c r="BB96" s="169"/>
      <c r="BC96" s="169"/>
      <c r="BD96" s="169"/>
      <c r="BE96" s="169"/>
      <c r="BF96" s="169"/>
      <c r="BG96" s="169"/>
      <c r="BH96" s="146"/>
      <c r="BI96" s="122" t="s">
        <v>276</v>
      </c>
      <c r="BJ96" s="101"/>
      <c r="BK96" s="101"/>
      <c r="BL96" s="101"/>
      <c r="BM96" s="101"/>
      <c r="BN96" s="101"/>
      <c r="BO96" s="101"/>
      <c r="BP96" s="101"/>
      <c r="BQ96" s="101"/>
      <c r="BR96" s="101"/>
      <c r="BS96" s="101"/>
      <c r="BT96" s="101"/>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c r="EN96" s="101"/>
      <c r="EO96" s="101"/>
      <c r="EP96" s="101"/>
      <c r="EQ96" s="101"/>
      <c r="ER96" s="101"/>
      <c r="ES96" s="101"/>
      <c r="ET96" s="101"/>
    </row>
    <row r="97" spans="1:150" s="113" customFormat="1" ht="25.5" hidden="1" customHeight="1" x14ac:dyDescent="0.25">
      <c r="A97" s="20" t="s">
        <v>98</v>
      </c>
      <c r="B97" s="21"/>
      <c r="C97" s="21"/>
      <c r="D97" s="37" t="s">
        <v>586</v>
      </c>
      <c r="E97" s="23"/>
      <c r="F97" s="23"/>
      <c r="G97" s="23"/>
      <c r="H97" s="23"/>
      <c r="I97" s="23"/>
      <c r="J97" s="23"/>
      <c r="K97" s="23"/>
      <c r="L97" s="23"/>
      <c r="M97" s="23"/>
      <c r="N97" s="23"/>
      <c r="O97" s="23"/>
      <c r="P97" s="23"/>
      <c r="Q97" s="23"/>
      <c r="R97" s="23"/>
      <c r="S97" s="24"/>
      <c r="T97" s="25"/>
      <c r="U97" s="38"/>
      <c r="V97" s="38"/>
      <c r="W97" s="28" t="s">
        <v>276</v>
      </c>
      <c r="X97" s="108"/>
      <c r="Y97" s="108"/>
      <c r="Z97" s="108"/>
      <c r="AA97" s="108"/>
      <c r="AB97" s="108"/>
      <c r="AC97" s="108"/>
      <c r="AD97" s="138"/>
      <c r="AE97" s="109"/>
      <c r="AF97" s="112"/>
      <c r="AG97" s="110"/>
      <c r="AH97" s="110"/>
      <c r="AI97" s="111"/>
      <c r="AJ97" s="109"/>
      <c r="AK97" s="112"/>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46"/>
      <c r="BI97" s="122" t="s">
        <v>276</v>
      </c>
      <c r="BJ97" s="101"/>
      <c r="BK97" s="101"/>
      <c r="BL97" s="101"/>
      <c r="BM97" s="101"/>
      <c r="BN97" s="101"/>
      <c r="BO97" s="101"/>
      <c r="BP97" s="101"/>
      <c r="BQ97" s="101"/>
      <c r="BR97" s="101"/>
      <c r="BS97" s="101"/>
      <c r="BT97" s="101"/>
      <c r="BU97" s="101"/>
      <c r="BV97" s="101"/>
      <c r="BW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row>
    <row r="98" spans="1:150" ht="45.75" hidden="1" customHeight="1" x14ac:dyDescent="0.25">
      <c r="A98" s="29" t="s">
        <v>148</v>
      </c>
      <c r="B98" s="29" t="s">
        <v>587</v>
      </c>
      <c r="C98" s="29" t="s">
        <v>588</v>
      </c>
      <c r="D98" s="30" t="s">
        <v>589</v>
      </c>
      <c r="E98" s="31" t="s">
        <v>267</v>
      </c>
      <c r="F98" s="32" t="s">
        <v>155</v>
      </c>
      <c r="G98" s="32" t="s">
        <v>590</v>
      </c>
      <c r="H98" s="32" t="s">
        <v>591</v>
      </c>
      <c r="I98" s="32" t="s">
        <v>116</v>
      </c>
      <c r="J98" s="32"/>
      <c r="K98" s="32"/>
      <c r="L98" s="32"/>
      <c r="M98" s="32"/>
      <c r="N98" s="33">
        <v>169733.46</v>
      </c>
      <c r="O98" s="33">
        <v>25460.02</v>
      </c>
      <c r="P98" s="33"/>
      <c r="Q98" s="33"/>
      <c r="R98" s="33"/>
      <c r="S98" s="33">
        <v>144273.44</v>
      </c>
      <c r="T98" s="34">
        <v>42644</v>
      </c>
      <c r="U98" s="35">
        <v>42736</v>
      </c>
      <c r="V98" s="35">
        <v>42916</v>
      </c>
      <c r="W98" s="36">
        <v>43404</v>
      </c>
      <c r="X98" s="114">
        <v>0</v>
      </c>
      <c r="Y98" s="114">
        <v>54273.440000000002</v>
      </c>
      <c r="Z98" s="114">
        <v>90000</v>
      </c>
      <c r="AA98" s="114">
        <v>0</v>
      </c>
      <c r="AB98" s="114">
        <v>0</v>
      </c>
      <c r="AC98" s="114"/>
      <c r="AD98" s="139"/>
      <c r="AE98" s="115"/>
      <c r="AF98" s="119">
        <v>27</v>
      </c>
      <c r="AG98" s="129" t="s">
        <v>248</v>
      </c>
      <c r="AH98" s="120"/>
      <c r="AI98" s="135"/>
      <c r="AJ98" s="136"/>
      <c r="AK98" s="119"/>
      <c r="AL98" s="120"/>
      <c r="AM98" s="120"/>
      <c r="AN98" s="120"/>
      <c r="AO98" s="120"/>
      <c r="AP98" s="120" t="s">
        <v>213</v>
      </c>
      <c r="AQ98" s="129" t="s">
        <v>761</v>
      </c>
      <c r="AR98" s="120">
        <v>1</v>
      </c>
      <c r="AS98" s="120" t="s">
        <v>214</v>
      </c>
      <c r="AT98" s="129" t="s">
        <v>762</v>
      </c>
      <c r="AU98" s="120">
        <v>12</v>
      </c>
      <c r="AV98" s="120" t="s">
        <v>215</v>
      </c>
      <c r="AW98" s="144" t="s">
        <v>763</v>
      </c>
      <c r="AX98" s="120">
        <v>11</v>
      </c>
      <c r="AY98" s="120"/>
      <c r="AZ98" s="120"/>
      <c r="BA98" s="120"/>
      <c r="BB98" s="120"/>
      <c r="BC98" s="120"/>
      <c r="BD98" s="120"/>
      <c r="BE98" s="120"/>
      <c r="BF98" s="120"/>
      <c r="BG98" s="120"/>
      <c r="BH98" s="146" t="s">
        <v>834</v>
      </c>
      <c r="BI98" s="122" t="s">
        <v>940</v>
      </c>
      <c r="BJ98" s="122"/>
      <c r="BK98" s="122"/>
      <c r="BL98" s="122"/>
      <c r="BM98" s="122"/>
      <c r="BN98" s="122"/>
    </row>
    <row r="99" spans="1:150" ht="25.5" hidden="1" customHeight="1" x14ac:dyDescent="0.25">
      <c r="A99" s="29" t="s">
        <v>151</v>
      </c>
      <c r="B99" s="29" t="s">
        <v>592</v>
      </c>
      <c r="C99" s="29" t="s">
        <v>593</v>
      </c>
      <c r="D99" s="30" t="s">
        <v>594</v>
      </c>
      <c r="E99" s="31" t="s">
        <v>281</v>
      </c>
      <c r="F99" s="32" t="s">
        <v>155</v>
      </c>
      <c r="G99" s="32" t="s">
        <v>322</v>
      </c>
      <c r="H99" s="32" t="s">
        <v>591</v>
      </c>
      <c r="I99" s="32" t="s">
        <v>116</v>
      </c>
      <c r="J99" s="32"/>
      <c r="K99" s="32"/>
      <c r="L99" s="32"/>
      <c r="M99" s="32"/>
      <c r="N99" s="33">
        <f>SUM(O99:S99)</f>
        <v>65250</v>
      </c>
      <c r="O99" s="33">
        <v>9788</v>
      </c>
      <c r="P99" s="33"/>
      <c r="Q99" s="33"/>
      <c r="R99" s="33"/>
      <c r="S99" s="33">
        <v>55462</v>
      </c>
      <c r="T99" s="34">
        <v>42644</v>
      </c>
      <c r="U99" s="35">
        <v>42699</v>
      </c>
      <c r="V99" s="35">
        <v>42794</v>
      </c>
      <c r="W99" s="36">
        <v>43220</v>
      </c>
      <c r="X99" s="114">
        <v>0</v>
      </c>
      <c r="Y99" s="114">
        <v>55462</v>
      </c>
      <c r="Z99" s="114">
        <v>0</v>
      </c>
      <c r="AA99" s="114">
        <v>0</v>
      </c>
      <c r="AB99" s="114">
        <v>0</v>
      </c>
      <c r="AC99" s="114"/>
      <c r="AD99" s="139"/>
      <c r="AE99" s="115"/>
      <c r="AF99" s="119">
        <v>27</v>
      </c>
      <c r="AG99" s="129" t="s">
        <v>248</v>
      </c>
      <c r="AH99" s="120"/>
      <c r="AI99" s="135"/>
      <c r="AJ99" s="136"/>
      <c r="AK99" s="119"/>
      <c r="AL99" s="120"/>
      <c r="AM99" s="120"/>
      <c r="AN99" s="120"/>
      <c r="AO99" s="120"/>
      <c r="AP99" s="120" t="s">
        <v>213</v>
      </c>
      <c r="AQ99" s="129" t="s">
        <v>761</v>
      </c>
      <c r="AR99" s="120">
        <v>1</v>
      </c>
      <c r="AS99" s="120" t="s">
        <v>214</v>
      </c>
      <c r="AT99" s="129" t="s">
        <v>762</v>
      </c>
      <c r="AU99" s="120">
        <v>62</v>
      </c>
      <c r="AV99" s="120" t="s">
        <v>215</v>
      </c>
      <c r="AW99" s="144" t="s">
        <v>763</v>
      </c>
      <c r="AX99" s="120">
        <v>20</v>
      </c>
      <c r="AY99" s="120"/>
      <c r="AZ99" s="120"/>
      <c r="BA99" s="120"/>
      <c r="BB99" s="120"/>
      <c r="BC99" s="120"/>
      <c r="BD99" s="120"/>
      <c r="BE99" s="120"/>
      <c r="BF99" s="120"/>
      <c r="BG99" s="120"/>
      <c r="BH99" s="146" t="s">
        <v>832</v>
      </c>
      <c r="BI99" s="122" t="s">
        <v>940</v>
      </c>
    </row>
    <row r="100" spans="1:150" ht="25.5" hidden="1" customHeight="1" x14ac:dyDescent="0.25">
      <c r="A100" s="29" t="s">
        <v>152</v>
      </c>
      <c r="B100" s="29" t="s">
        <v>595</v>
      </c>
      <c r="C100" s="29" t="s">
        <v>596</v>
      </c>
      <c r="D100" s="30" t="s">
        <v>597</v>
      </c>
      <c r="E100" s="31" t="s">
        <v>298</v>
      </c>
      <c r="F100" s="32" t="s">
        <v>155</v>
      </c>
      <c r="G100" s="32" t="s">
        <v>400</v>
      </c>
      <c r="H100" s="32" t="s">
        <v>591</v>
      </c>
      <c r="I100" s="32" t="s">
        <v>116</v>
      </c>
      <c r="J100" s="32"/>
      <c r="K100" s="32"/>
      <c r="L100" s="32"/>
      <c r="M100" s="32"/>
      <c r="N100" s="33">
        <f>O100+S100</f>
        <v>191806.42</v>
      </c>
      <c r="O100" s="33">
        <v>28770.97</v>
      </c>
      <c r="P100" s="33"/>
      <c r="Q100" s="33"/>
      <c r="R100" s="33"/>
      <c r="S100" s="33">
        <v>163035.45000000001</v>
      </c>
      <c r="T100" s="34">
        <v>42644</v>
      </c>
      <c r="U100" s="35">
        <v>42705</v>
      </c>
      <c r="V100" s="35">
        <v>42825</v>
      </c>
      <c r="W100" s="36">
        <v>43585</v>
      </c>
      <c r="X100" s="114"/>
      <c r="Y100" s="114">
        <v>65214.184000000001</v>
      </c>
      <c r="Z100" s="114">
        <v>65214.184000000001</v>
      </c>
      <c r="AA100" s="114">
        <f>S100-Y100-Z100</f>
        <v>32607.082000000002</v>
      </c>
      <c r="AB100" s="114"/>
      <c r="AC100" s="114"/>
      <c r="AD100" s="139"/>
      <c r="AE100" s="115"/>
      <c r="AF100" s="119">
        <v>27</v>
      </c>
      <c r="AG100" s="129" t="s">
        <v>248</v>
      </c>
      <c r="AH100" s="120"/>
      <c r="AI100" s="135"/>
      <c r="AJ100" s="136"/>
      <c r="AK100" s="119"/>
      <c r="AL100" s="120"/>
      <c r="AM100" s="120"/>
      <c r="AN100" s="120"/>
      <c r="AO100" s="120"/>
      <c r="AP100" s="120" t="s">
        <v>213</v>
      </c>
      <c r="AQ100" s="129" t="s">
        <v>761</v>
      </c>
      <c r="AR100" s="120">
        <v>1</v>
      </c>
      <c r="AS100" s="120" t="s">
        <v>214</v>
      </c>
      <c r="AT100" s="129" t="s">
        <v>762</v>
      </c>
      <c r="AU100" s="120">
        <v>35</v>
      </c>
      <c r="AV100" s="120" t="s">
        <v>215</v>
      </c>
      <c r="AW100" s="144" t="s">
        <v>763</v>
      </c>
      <c r="AX100" s="120">
        <v>23</v>
      </c>
      <c r="AY100" s="120"/>
      <c r="AZ100" s="120"/>
      <c r="BA100" s="120"/>
      <c r="BB100" s="120"/>
      <c r="BC100" s="120"/>
      <c r="BD100" s="120"/>
      <c r="BE100" s="120"/>
      <c r="BF100" s="120"/>
      <c r="BG100" s="120"/>
      <c r="BH100" s="146" t="s">
        <v>833</v>
      </c>
      <c r="BI100" s="122" t="s">
        <v>942</v>
      </c>
    </row>
    <row r="101" spans="1:150" ht="25.5" hidden="1" customHeight="1" x14ac:dyDescent="0.25">
      <c r="A101" s="29" t="s">
        <v>153</v>
      </c>
      <c r="B101" s="29" t="s">
        <v>598</v>
      </c>
      <c r="C101" s="29" t="s">
        <v>599</v>
      </c>
      <c r="D101" s="30" t="s">
        <v>600</v>
      </c>
      <c r="E101" s="31" t="s">
        <v>601</v>
      </c>
      <c r="F101" s="32" t="s">
        <v>155</v>
      </c>
      <c r="G101" s="32" t="s">
        <v>362</v>
      </c>
      <c r="H101" s="32" t="s">
        <v>591</v>
      </c>
      <c r="I101" s="32" t="s">
        <v>116</v>
      </c>
      <c r="J101" s="32"/>
      <c r="K101" s="32"/>
      <c r="L101" s="32"/>
      <c r="M101" s="32"/>
      <c r="N101" s="33">
        <v>905836.09</v>
      </c>
      <c r="O101" s="33">
        <f>N101-S101</f>
        <v>680455.98</v>
      </c>
      <c r="P101" s="33"/>
      <c r="Q101" s="33"/>
      <c r="R101" s="33"/>
      <c r="S101" s="33">
        <f>225379.46+0.65</f>
        <v>225380.11</v>
      </c>
      <c r="T101" s="34">
        <v>42705</v>
      </c>
      <c r="U101" s="35">
        <v>42795</v>
      </c>
      <c r="V101" s="35">
        <v>42916</v>
      </c>
      <c r="W101" s="36">
        <v>43585</v>
      </c>
      <c r="X101" s="114">
        <v>0</v>
      </c>
      <c r="Y101" s="114">
        <v>75000</v>
      </c>
      <c r="Z101" s="114">
        <v>100000</v>
      </c>
      <c r="AA101" s="114">
        <f>S101-Y101-Z101</f>
        <v>50380.109999999986</v>
      </c>
      <c r="AB101" s="114"/>
      <c r="AC101" s="114"/>
      <c r="AD101" s="139"/>
      <c r="AE101" s="115"/>
      <c r="AF101" s="119">
        <v>27</v>
      </c>
      <c r="AG101" s="129" t="s">
        <v>248</v>
      </c>
      <c r="AH101" s="120"/>
      <c r="AI101" s="135"/>
      <c r="AJ101" s="136"/>
      <c r="AK101" s="119"/>
      <c r="AL101" s="120"/>
      <c r="AM101" s="120"/>
      <c r="AN101" s="120"/>
      <c r="AO101" s="120"/>
      <c r="AP101" s="120" t="s">
        <v>213</v>
      </c>
      <c r="AQ101" s="129" t="s">
        <v>761</v>
      </c>
      <c r="AR101" s="120">
        <v>1</v>
      </c>
      <c r="AS101" s="120" t="s">
        <v>214</v>
      </c>
      <c r="AT101" s="129" t="s">
        <v>762</v>
      </c>
      <c r="AU101" s="120">
        <v>40</v>
      </c>
      <c r="AV101" s="120" t="s">
        <v>215</v>
      </c>
      <c r="AW101" s="144" t="s">
        <v>763</v>
      </c>
      <c r="AX101" s="120">
        <v>20</v>
      </c>
      <c r="AY101" s="120"/>
      <c r="AZ101" s="120"/>
      <c r="BA101" s="120"/>
      <c r="BB101" s="120"/>
      <c r="BC101" s="120"/>
      <c r="BD101" s="120"/>
      <c r="BE101" s="120"/>
      <c r="BF101" s="120"/>
      <c r="BG101" s="120"/>
      <c r="BH101" s="146" t="s">
        <v>835</v>
      </c>
      <c r="BI101" s="122" t="s">
        <v>942</v>
      </c>
    </row>
    <row r="102" spans="1:150" s="113" customFormat="1" ht="25.5" hidden="1" customHeight="1" x14ac:dyDescent="0.25">
      <c r="A102" s="20" t="s">
        <v>99</v>
      </c>
      <c r="B102" s="21" t="s">
        <v>84</v>
      </c>
      <c r="C102" s="21"/>
      <c r="D102" s="37" t="s">
        <v>159</v>
      </c>
      <c r="E102" s="23"/>
      <c r="F102" s="23"/>
      <c r="G102" s="23"/>
      <c r="H102" s="23"/>
      <c r="I102" s="23"/>
      <c r="J102" s="23"/>
      <c r="K102" s="23"/>
      <c r="L102" s="23"/>
      <c r="M102" s="23"/>
      <c r="N102" s="23"/>
      <c r="O102" s="23"/>
      <c r="P102" s="23"/>
      <c r="Q102" s="23"/>
      <c r="R102" s="23"/>
      <c r="S102" s="24"/>
      <c r="T102" s="25"/>
      <c r="U102" s="38"/>
      <c r="V102" s="38"/>
      <c r="W102" s="28" t="s">
        <v>276</v>
      </c>
      <c r="X102" s="108"/>
      <c r="Y102" s="108"/>
      <c r="Z102" s="108"/>
      <c r="AA102" s="108"/>
      <c r="AB102" s="108"/>
      <c r="AC102" s="108"/>
      <c r="AD102" s="138"/>
      <c r="AE102" s="109"/>
      <c r="AF102" s="112"/>
      <c r="AG102" s="110"/>
      <c r="AH102" s="110"/>
      <c r="AI102" s="111"/>
      <c r="AJ102" s="109"/>
      <c r="AK102" s="112"/>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46"/>
      <c r="BI102" s="122" t="s">
        <v>276</v>
      </c>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row>
    <row r="103" spans="1:150" ht="45" hidden="1" customHeight="1" x14ac:dyDescent="0.25">
      <c r="A103" s="29" t="s">
        <v>154</v>
      </c>
      <c r="B103" s="29" t="s">
        <v>602</v>
      </c>
      <c r="C103" s="29" t="s">
        <v>603</v>
      </c>
      <c r="D103" s="30" t="s">
        <v>604</v>
      </c>
      <c r="E103" s="31" t="s">
        <v>267</v>
      </c>
      <c r="F103" s="32" t="s">
        <v>155</v>
      </c>
      <c r="G103" s="32" t="s">
        <v>605</v>
      </c>
      <c r="H103" s="32" t="s">
        <v>160</v>
      </c>
      <c r="I103" s="32" t="s">
        <v>116</v>
      </c>
      <c r="J103" s="32"/>
      <c r="K103" s="32"/>
      <c r="L103" s="32"/>
      <c r="M103" s="32"/>
      <c r="N103" s="33">
        <v>557789.41</v>
      </c>
      <c r="O103" s="33">
        <v>83668.41</v>
      </c>
      <c r="P103" s="95"/>
      <c r="Q103" s="33"/>
      <c r="R103" s="33"/>
      <c r="S103" s="33">
        <v>474121</v>
      </c>
      <c r="T103" s="34">
        <v>42430</v>
      </c>
      <c r="U103" s="35">
        <v>42522</v>
      </c>
      <c r="V103" s="35">
        <v>42735</v>
      </c>
      <c r="W103" s="36">
        <v>44074</v>
      </c>
      <c r="X103" s="114">
        <v>0</v>
      </c>
      <c r="Y103" s="114">
        <v>0</v>
      </c>
      <c r="Z103" s="114">
        <f>S103*0.45</f>
        <v>213354.45</v>
      </c>
      <c r="AA103" s="114">
        <f>S103*0.45</f>
        <v>213354.45</v>
      </c>
      <c r="AB103" s="114">
        <f>S103*0.1</f>
        <v>47412.100000000006</v>
      </c>
      <c r="AC103" s="114"/>
      <c r="AD103" s="139"/>
      <c r="AE103" s="115"/>
      <c r="AF103" s="119">
        <v>26</v>
      </c>
      <c r="AG103" s="129" t="s">
        <v>247</v>
      </c>
      <c r="AH103" s="120"/>
      <c r="AI103" s="135"/>
      <c r="AJ103" s="136"/>
      <c r="AK103" s="119"/>
      <c r="AL103" s="120"/>
      <c r="AM103" s="120"/>
      <c r="AN103" s="120"/>
      <c r="AO103" s="120"/>
      <c r="AP103" s="120" t="s">
        <v>216</v>
      </c>
      <c r="AQ103" s="129" t="s">
        <v>764</v>
      </c>
      <c r="AR103" s="129">
        <v>25</v>
      </c>
      <c r="AS103" s="120"/>
      <c r="AT103" s="120"/>
      <c r="AU103" s="120"/>
      <c r="AV103" s="120"/>
      <c r="AW103" s="120"/>
      <c r="AX103" s="120"/>
      <c r="AY103" s="120"/>
      <c r="AZ103" s="120"/>
      <c r="BA103" s="120"/>
      <c r="BB103" s="120"/>
      <c r="BC103" s="120"/>
      <c r="BD103" s="120"/>
      <c r="BE103" s="120"/>
      <c r="BF103" s="120"/>
      <c r="BG103" s="120"/>
      <c r="BH103" s="146" t="s">
        <v>837</v>
      </c>
      <c r="BI103" s="122" t="s">
        <v>942</v>
      </c>
      <c r="BJ103" s="122"/>
      <c r="BK103" s="122"/>
      <c r="BL103" s="122"/>
      <c r="BM103" s="122"/>
      <c r="BN103" s="122"/>
    </row>
    <row r="104" spans="1:150" ht="25.5" hidden="1" customHeight="1" x14ac:dyDescent="0.25">
      <c r="A104" s="29" t="s">
        <v>156</v>
      </c>
      <c r="B104" s="29" t="s">
        <v>606</v>
      </c>
      <c r="C104" s="29" t="s">
        <v>607</v>
      </c>
      <c r="D104" s="30" t="s">
        <v>608</v>
      </c>
      <c r="E104" s="31" t="s">
        <v>281</v>
      </c>
      <c r="F104" s="32" t="s">
        <v>155</v>
      </c>
      <c r="G104" s="32" t="s">
        <v>609</v>
      </c>
      <c r="H104" s="32" t="s">
        <v>160</v>
      </c>
      <c r="I104" s="32" t="s">
        <v>116</v>
      </c>
      <c r="J104" s="32"/>
      <c r="K104" s="32"/>
      <c r="L104" s="32"/>
      <c r="M104" s="32"/>
      <c r="N104" s="33">
        <v>203981.18</v>
      </c>
      <c r="O104" s="33">
        <v>30597.18</v>
      </c>
      <c r="P104" s="95"/>
      <c r="Q104" s="33"/>
      <c r="R104" s="33"/>
      <c r="S104" s="33">
        <v>173384</v>
      </c>
      <c r="T104" s="34">
        <v>42430</v>
      </c>
      <c r="U104" s="35">
        <v>42522</v>
      </c>
      <c r="V104" s="35">
        <v>42735</v>
      </c>
      <c r="W104" s="36">
        <v>43404</v>
      </c>
      <c r="X104" s="114">
        <f>S104*0.1</f>
        <v>17338.400000000001</v>
      </c>
      <c r="Y104" s="114">
        <f>S104*0.45</f>
        <v>78022.8</v>
      </c>
      <c r="Z104" s="114">
        <f>S104*0.45</f>
        <v>78022.8</v>
      </c>
      <c r="AA104" s="114">
        <v>0</v>
      </c>
      <c r="AB104" s="114">
        <v>0</v>
      </c>
      <c r="AC104" s="114"/>
      <c r="AD104" s="139"/>
      <c r="AE104" s="115"/>
      <c r="AF104" s="119">
        <v>25</v>
      </c>
      <c r="AG104" s="129" t="s">
        <v>246</v>
      </c>
      <c r="AH104" s="120"/>
      <c r="AI104" s="141"/>
      <c r="AJ104" s="136"/>
      <c r="AK104" s="119"/>
      <c r="AL104" s="120"/>
      <c r="AM104" s="120"/>
      <c r="AN104" s="120"/>
      <c r="AO104" s="120"/>
      <c r="AP104" s="120" t="s">
        <v>216</v>
      </c>
      <c r="AQ104" s="129" t="s">
        <v>764</v>
      </c>
      <c r="AR104" s="120">
        <v>6</v>
      </c>
      <c r="AS104" s="120"/>
      <c r="AT104" s="120"/>
      <c r="AU104" s="120"/>
      <c r="AV104" s="120"/>
      <c r="AW104" s="120"/>
      <c r="AX104" s="120"/>
      <c r="AY104" s="120"/>
      <c r="AZ104" s="120"/>
      <c r="BA104" s="120"/>
      <c r="BB104" s="120"/>
      <c r="BC104" s="120"/>
      <c r="BD104" s="120"/>
      <c r="BE104" s="120"/>
      <c r="BF104" s="120"/>
      <c r="BG104" s="120"/>
      <c r="BH104" s="146" t="s">
        <v>839</v>
      </c>
      <c r="BI104" s="122" t="s">
        <v>942</v>
      </c>
    </row>
    <row r="105" spans="1:150" ht="25.5" hidden="1" customHeight="1" x14ac:dyDescent="0.25">
      <c r="A105" s="29" t="s">
        <v>157</v>
      </c>
      <c r="B105" s="29" t="s">
        <v>610</v>
      </c>
      <c r="C105" s="29" t="s">
        <v>611</v>
      </c>
      <c r="D105" s="30" t="s">
        <v>612</v>
      </c>
      <c r="E105" s="31" t="s">
        <v>298</v>
      </c>
      <c r="F105" s="32" t="s">
        <v>155</v>
      </c>
      <c r="G105" s="32" t="s">
        <v>327</v>
      </c>
      <c r="H105" s="32" t="s">
        <v>160</v>
      </c>
      <c r="I105" s="32" t="s">
        <v>116</v>
      </c>
      <c r="J105" s="32"/>
      <c r="K105" s="32"/>
      <c r="L105" s="32"/>
      <c r="M105" s="32"/>
      <c r="N105" s="33">
        <v>297848.24</v>
      </c>
      <c r="O105" s="33">
        <v>44677.24</v>
      </c>
      <c r="P105" s="95"/>
      <c r="Q105" s="33"/>
      <c r="R105" s="33"/>
      <c r="S105" s="33">
        <v>253171</v>
      </c>
      <c r="T105" s="34">
        <v>42430</v>
      </c>
      <c r="U105" s="35">
        <v>42522</v>
      </c>
      <c r="V105" s="35">
        <v>42613</v>
      </c>
      <c r="W105" s="36">
        <v>43921</v>
      </c>
      <c r="X105" s="114"/>
      <c r="Y105" s="114">
        <v>139244.04999999999</v>
      </c>
      <c r="Z105" s="114">
        <f>S105-Y105</f>
        <v>113926.95000000001</v>
      </c>
      <c r="AA105" s="114">
        <v>0</v>
      </c>
      <c r="AB105" s="114">
        <v>0</v>
      </c>
      <c r="AC105" s="114"/>
      <c r="AD105" s="139"/>
      <c r="AE105" s="115"/>
      <c r="AF105" s="119">
        <v>26</v>
      </c>
      <c r="AG105" s="129" t="s">
        <v>247</v>
      </c>
      <c r="AH105" s="120"/>
      <c r="AI105" s="135"/>
      <c r="AJ105" s="136"/>
      <c r="AK105" s="119"/>
      <c r="AL105" s="120"/>
      <c r="AM105" s="120"/>
      <c r="AN105" s="120"/>
      <c r="AO105" s="120"/>
      <c r="AP105" s="120" t="s">
        <v>216</v>
      </c>
      <c r="AQ105" s="129" t="s">
        <v>765</v>
      </c>
      <c r="AR105" s="120">
        <v>16</v>
      </c>
      <c r="AS105" s="120"/>
      <c r="AT105" s="120"/>
      <c r="AU105" s="120"/>
      <c r="AV105" s="120"/>
      <c r="AW105" s="120"/>
      <c r="AX105" s="120"/>
      <c r="AY105" s="120"/>
      <c r="AZ105" s="120"/>
      <c r="BA105" s="120"/>
      <c r="BB105" s="120"/>
      <c r="BC105" s="120"/>
      <c r="BD105" s="120"/>
      <c r="BE105" s="120"/>
      <c r="BF105" s="120"/>
      <c r="BG105" s="120"/>
      <c r="BH105" s="146" t="s">
        <v>836</v>
      </c>
      <c r="BI105" s="122" t="s">
        <v>942</v>
      </c>
    </row>
    <row r="106" spans="1:150" ht="25.5" hidden="1" customHeight="1" x14ac:dyDescent="0.25">
      <c r="A106" s="29" t="s">
        <v>158</v>
      </c>
      <c r="B106" s="29" t="s">
        <v>613</v>
      </c>
      <c r="C106" s="29" t="s">
        <v>614</v>
      </c>
      <c r="D106" s="30" t="s">
        <v>615</v>
      </c>
      <c r="E106" s="31" t="s">
        <v>273</v>
      </c>
      <c r="F106" s="32" t="s">
        <v>155</v>
      </c>
      <c r="G106" s="32" t="s">
        <v>362</v>
      </c>
      <c r="H106" s="32" t="s">
        <v>160</v>
      </c>
      <c r="I106" s="32" t="s">
        <v>116</v>
      </c>
      <c r="J106" s="32"/>
      <c r="K106" s="32"/>
      <c r="L106" s="32"/>
      <c r="M106" s="32"/>
      <c r="N106" s="33">
        <v>1467581.1764705882</v>
      </c>
      <c r="O106" s="33">
        <v>220137.17647058822</v>
      </c>
      <c r="P106" s="95"/>
      <c r="Q106" s="33"/>
      <c r="R106" s="33"/>
      <c r="S106" s="33">
        <v>1247444</v>
      </c>
      <c r="T106" s="34">
        <v>42430</v>
      </c>
      <c r="U106" s="35">
        <v>42522</v>
      </c>
      <c r="V106" s="35">
        <v>42735</v>
      </c>
      <c r="W106" s="36">
        <v>43738</v>
      </c>
      <c r="X106" s="114">
        <f>S106*0.1</f>
        <v>124744.40000000001</v>
      </c>
      <c r="Y106" s="114">
        <f>S106*0.4</f>
        <v>498977.60000000003</v>
      </c>
      <c r="Z106" s="114">
        <f>S106*0.4</f>
        <v>498977.60000000003</v>
      </c>
      <c r="AA106" s="114">
        <f>S106*0.1</f>
        <v>124744.40000000001</v>
      </c>
      <c r="AB106" s="114">
        <v>0</v>
      </c>
      <c r="AC106" s="114"/>
      <c r="AD106" s="139"/>
      <c r="AE106" s="115"/>
      <c r="AF106" s="119">
        <v>26</v>
      </c>
      <c r="AG106" s="129" t="s">
        <v>247</v>
      </c>
      <c r="AH106" s="120"/>
      <c r="AI106" s="141"/>
      <c r="AJ106" s="136"/>
      <c r="AK106" s="119"/>
      <c r="AL106" s="120"/>
      <c r="AM106" s="120"/>
      <c r="AN106" s="120"/>
      <c r="AO106" s="120"/>
      <c r="AP106" s="120" t="s">
        <v>216</v>
      </c>
      <c r="AQ106" s="129" t="s">
        <v>766</v>
      </c>
      <c r="AR106" s="120">
        <v>42</v>
      </c>
      <c r="AS106" s="120"/>
      <c r="AT106" s="120"/>
      <c r="AU106" s="120"/>
      <c r="AV106" s="120"/>
      <c r="AW106" s="120"/>
      <c r="AX106" s="120"/>
      <c r="AY106" s="120"/>
      <c r="AZ106" s="120"/>
      <c r="BA106" s="120"/>
      <c r="BB106" s="120"/>
      <c r="BC106" s="120"/>
      <c r="BD106" s="120"/>
      <c r="BE106" s="120"/>
      <c r="BF106" s="120"/>
      <c r="BG106" s="120"/>
      <c r="BH106" s="146" t="s">
        <v>838</v>
      </c>
      <c r="BI106" s="122" t="s">
        <v>942</v>
      </c>
    </row>
    <row r="107" spans="1:150" s="165" customFormat="1" ht="24.75" hidden="1" customHeight="1" thickBot="1" x14ac:dyDescent="0.3">
      <c r="A107" s="78" t="s">
        <v>616</v>
      </c>
      <c r="B107" s="79" t="s">
        <v>84</v>
      </c>
      <c r="C107" s="79"/>
      <c r="D107" s="79" t="s">
        <v>617</v>
      </c>
      <c r="E107" s="80"/>
      <c r="F107" s="80"/>
      <c r="G107" s="80"/>
      <c r="H107" s="80"/>
      <c r="I107" s="80"/>
      <c r="J107" s="80"/>
      <c r="K107" s="80"/>
      <c r="L107" s="80"/>
      <c r="M107" s="80"/>
      <c r="N107" s="80"/>
      <c r="O107" s="80"/>
      <c r="P107" s="80"/>
      <c r="Q107" s="80"/>
      <c r="R107" s="80"/>
      <c r="S107" s="80"/>
      <c r="T107" s="81"/>
      <c r="U107" s="82"/>
      <c r="V107" s="82"/>
      <c r="W107" s="83" t="s">
        <v>276</v>
      </c>
      <c r="X107" s="80"/>
      <c r="Y107" s="80"/>
      <c r="Z107" s="80"/>
      <c r="AA107" s="80"/>
      <c r="AB107" s="80"/>
      <c r="AC107" s="80"/>
      <c r="AD107" s="80"/>
      <c r="AE107" s="163"/>
      <c r="AF107" s="80"/>
      <c r="AG107" s="80"/>
      <c r="AH107" s="80"/>
      <c r="AI107" s="80"/>
      <c r="AJ107" s="163"/>
      <c r="AK107" s="80"/>
      <c r="AL107" s="80"/>
      <c r="AM107" s="80"/>
      <c r="AN107" s="80"/>
      <c r="AO107" s="80"/>
      <c r="AP107" s="164"/>
      <c r="AQ107" s="164"/>
      <c r="AR107" s="164"/>
      <c r="AS107" s="164"/>
      <c r="AT107" s="80"/>
      <c r="AU107" s="164"/>
      <c r="AV107" s="164"/>
      <c r="AW107" s="80"/>
      <c r="AX107" s="164"/>
      <c r="AY107" s="164"/>
      <c r="AZ107" s="80"/>
      <c r="BA107" s="164"/>
      <c r="BB107" s="164"/>
      <c r="BC107" s="164"/>
      <c r="BD107" s="164"/>
      <c r="BE107" s="164"/>
      <c r="BF107" s="164"/>
      <c r="BG107" s="164"/>
      <c r="BH107" s="146"/>
      <c r="BI107" s="122" t="s">
        <v>276</v>
      </c>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c r="EN107" s="101"/>
      <c r="EO107" s="101"/>
      <c r="EP107" s="101"/>
      <c r="EQ107" s="101"/>
      <c r="ER107" s="101"/>
      <c r="ES107" s="101"/>
      <c r="ET107" s="101"/>
    </row>
    <row r="108" spans="1:150" s="165" customFormat="1" ht="24.75" hidden="1" customHeight="1" thickBot="1" x14ac:dyDescent="0.3">
      <c r="A108" s="78" t="s">
        <v>618</v>
      </c>
      <c r="B108" s="79" t="s">
        <v>84</v>
      </c>
      <c r="C108" s="79"/>
      <c r="D108" s="79" t="s">
        <v>619</v>
      </c>
      <c r="E108" s="80"/>
      <c r="F108" s="80"/>
      <c r="G108" s="80"/>
      <c r="H108" s="80"/>
      <c r="I108" s="80"/>
      <c r="J108" s="80"/>
      <c r="K108" s="80"/>
      <c r="L108" s="80"/>
      <c r="M108" s="80"/>
      <c r="N108" s="80"/>
      <c r="O108" s="80"/>
      <c r="P108" s="80"/>
      <c r="Q108" s="80"/>
      <c r="R108" s="80"/>
      <c r="S108" s="80"/>
      <c r="T108" s="81"/>
      <c r="U108" s="82"/>
      <c r="V108" s="82"/>
      <c r="W108" s="83" t="s">
        <v>276</v>
      </c>
      <c r="X108" s="80"/>
      <c r="Y108" s="80"/>
      <c r="Z108" s="80"/>
      <c r="AA108" s="80"/>
      <c r="AB108" s="80"/>
      <c r="AC108" s="80"/>
      <c r="AD108" s="80"/>
      <c r="AE108" s="163"/>
      <c r="AF108" s="80"/>
      <c r="AG108" s="80"/>
      <c r="AH108" s="80"/>
      <c r="AI108" s="80"/>
      <c r="AJ108" s="163"/>
      <c r="AK108" s="80"/>
      <c r="AL108" s="80"/>
      <c r="AM108" s="80"/>
      <c r="AN108" s="80"/>
      <c r="AO108" s="80"/>
      <c r="AP108" s="164"/>
      <c r="AQ108" s="164"/>
      <c r="AR108" s="164"/>
      <c r="AS108" s="164"/>
      <c r="AT108" s="80"/>
      <c r="AU108" s="164"/>
      <c r="AV108" s="164"/>
      <c r="AW108" s="80"/>
      <c r="AX108" s="164"/>
      <c r="AY108" s="164"/>
      <c r="AZ108" s="80"/>
      <c r="BA108" s="164"/>
      <c r="BB108" s="164"/>
      <c r="BC108" s="164"/>
      <c r="BD108" s="164"/>
      <c r="BE108" s="164"/>
      <c r="BF108" s="164"/>
      <c r="BG108" s="164"/>
      <c r="BH108" s="146"/>
      <c r="BI108" s="122" t="s">
        <v>276</v>
      </c>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c r="EN108" s="101"/>
      <c r="EO108" s="101"/>
      <c r="EP108" s="101"/>
      <c r="EQ108" s="101"/>
      <c r="ER108" s="101"/>
      <c r="ES108" s="101"/>
      <c r="ET108" s="101"/>
    </row>
    <row r="109" spans="1:150" s="113" customFormat="1" ht="25.5" customHeight="1" x14ac:dyDescent="0.25">
      <c r="A109" s="20" t="s">
        <v>620</v>
      </c>
      <c r="B109" s="21" t="s">
        <v>84</v>
      </c>
      <c r="C109" s="21"/>
      <c r="D109" s="22" t="s">
        <v>621</v>
      </c>
      <c r="E109" s="23"/>
      <c r="F109" s="23"/>
      <c r="G109" s="23"/>
      <c r="H109" s="23"/>
      <c r="I109" s="23"/>
      <c r="J109" s="23"/>
      <c r="K109" s="23"/>
      <c r="L109" s="23"/>
      <c r="M109" s="23"/>
      <c r="N109" s="23"/>
      <c r="O109" s="23"/>
      <c r="P109" s="23"/>
      <c r="Q109" s="23"/>
      <c r="R109" s="23"/>
      <c r="S109" s="24"/>
      <c r="T109" s="25"/>
      <c r="U109" s="38"/>
      <c r="V109" s="38"/>
      <c r="W109" s="28" t="s">
        <v>276</v>
      </c>
      <c r="X109" s="108"/>
      <c r="Y109" s="108"/>
      <c r="Z109" s="108"/>
      <c r="AA109" s="108"/>
      <c r="AB109" s="108"/>
      <c r="AC109" s="108"/>
      <c r="AD109" s="138"/>
      <c r="AE109" s="109"/>
      <c r="AF109" s="112"/>
      <c r="AG109" s="110"/>
      <c r="AH109" s="110"/>
      <c r="AI109" s="111"/>
      <c r="AJ109" s="109"/>
      <c r="AK109" s="112"/>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46"/>
      <c r="BI109" s="122" t="s">
        <v>276</v>
      </c>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c r="CO109" s="101"/>
      <c r="CP109" s="101"/>
      <c r="CQ109" s="101"/>
      <c r="CR109" s="101"/>
      <c r="CS109" s="101"/>
      <c r="CT109" s="101"/>
      <c r="CU109" s="101"/>
      <c r="CV109" s="101"/>
      <c r="CW109" s="101"/>
      <c r="CX109" s="101"/>
      <c r="CY109" s="101"/>
      <c r="CZ109" s="101"/>
      <c r="DA109" s="101"/>
      <c r="DB109" s="101"/>
      <c r="DC109" s="101"/>
      <c r="DD109" s="101"/>
      <c r="DE109" s="101"/>
      <c r="DF109" s="101"/>
      <c r="DG109" s="101"/>
      <c r="DH109" s="101"/>
      <c r="DI109" s="101"/>
      <c r="DJ109" s="101"/>
      <c r="DK109" s="101"/>
      <c r="DL109" s="101"/>
      <c r="DM109" s="101"/>
      <c r="DN109" s="101"/>
      <c r="DO109" s="101"/>
      <c r="DP109" s="101"/>
      <c r="DQ109" s="101"/>
      <c r="DR109" s="101"/>
      <c r="DS109" s="101"/>
      <c r="DT109" s="101"/>
      <c r="DU109" s="101"/>
      <c r="DV109" s="101"/>
      <c r="DW109" s="101"/>
      <c r="DX109" s="101"/>
      <c r="DY109" s="101"/>
      <c r="DZ109" s="101"/>
      <c r="EA109" s="101"/>
      <c r="EB109" s="101"/>
      <c r="EC109" s="101"/>
      <c r="ED109" s="101"/>
      <c r="EE109" s="101"/>
      <c r="EF109" s="101"/>
      <c r="EG109" s="101"/>
      <c r="EH109" s="101"/>
      <c r="EI109" s="101"/>
      <c r="EJ109" s="101"/>
      <c r="EK109" s="101"/>
      <c r="EL109" s="101"/>
      <c r="EM109" s="101"/>
      <c r="EN109" s="101"/>
      <c r="EO109" s="101"/>
      <c r="EP109" s="101"/>
      <c r="EQ109" s="101"/>
      <c r="ER109" s="101"/>
      <c r="ES109" s="101"/>
      <c r="ET109" s="101"/>
    </row>
    <row r="110" spans="1:150" ht="25.5" customHeight="1" x14ac:dyDescent="0.25">
      <c r="A110" s="29" t="s">
        <v>622</v>
      </c>
      <c r="B110" s="29" t="s">
        <v>623</v>
      </c>
      <c r="C110" s="29" t="s">
        <v>624</v>
      </c>
      <c r="D110" s="30" t="s">
        <v>1008</v>
      </c>
      <c r="E110" s="31" t="s">
        <v>281</v>
      </c>
      <c r="F110" s="32" t="s">
        <v>115</v>
      </c>
      <c r="G110" s="32" t="s">
        <v>409</v>
      </c>
      <c r="H110" s="32" t="s">
        <v>118</v>
      </c>
      <c r="I110" s="32" t="s">
        <v>116</v>
      </c>
      <c r="J110" s="32"/>
      <c r="K110" s="32"/>
      <c r="L110" s="32"/>
      <c r="M110" s="32"/>
      <c r="N110" s="327" t="s">
        <v>1059</v>
      </c>
      <c r="O110" s="327" t="s">
        <v>1058</v>
      </c>
      <c r="P110" s="42"/>
      <c r="Q110" s="42"/>
      <c r="R110" s="42"/>
      <c r="S110" s="327" t="s">
        <v>1057</v>
      </c>
      <c r="T110" s="96">
        <v>43040</v>
      </c>
      <c r="U110" s="58">
        <v>43070</v>
      </c>
      <c r="V110" s="58">
        <v>43220</v>
      </c>
      <c r="W110" s="328" t="s">
        <v>1060</v>
      </c>
      <c r="X110" s="91"/>
      <c r="Y110" s="91">
        <v>0</v>
      </c>
      <c r="Z110" s="91">
        <v>333000</v>
      </c>
      <c r="AA110" s="91">
        <v>100500</v>
      </c>
      <c r="AB110" s="91">
        <v>0</v>
      </c>
      <c r="AC110" s="91"/>
      <c r="AD110" s="149"/>
      <c r="AE110" s="115"/>
      <c r="AF110" s="133">
        <v>49</v>
      </c>
      <c r="AG110" s="116" t="s">
        <v>258</v>
      </c>
      <c r="AH110" s="117"/>
      <c r="AI110" s="132"/>
      <c r="AJ110" s="136"/>
      <c r="AK110" s="133"/>
      <c r="AL110" s="117"/>
      <c r="AM110" s="117"/>
      <c r="AN110" s="117"/>
      <c r="AO110" s="117"/>
      <c r="AP110" s="117" t="s">
        <v>767</v>
      </c>
      <c r="AQ110" s="116" t="s">
        <v>768</v>
      </c>
      <c r="AR110" s="116" t="s">
        <v>1061</v>
      </c>
      <c r="AS110" s="116" t="s">
        <v>769</v>
      </c>
      <c r="AT110" s="116" t="s">
        <v>235</v>
      </c>
      <c r="AU110" s="117">
        <v>4</v>
      </c>
      <c r="AV110" s="329" t="s">
        <v>770</v>
      </c>
      <c r="AW110" s="330" t="s">
        <v>236</v>
      </c>
      <c r="AX110" s="329">
        <v>2</v>
      </c>
      <c r="AY110" s="117"/>
      <c r="AZ110" s="117"/>
      <c r="BA110" s="117"/>
      <c r="BB110" s="117"/>
      <c r="BC110" s="117"/>
      <c r="BD110" s="117"/>
      <c r="BE110" s="117"/>
      <c r="BF110" s="117"/>
      <c r="BG110" s="117"/>
      <c r="BH110" s="146" t="s">
        <v>878</v>
      </c>
      <c r="BI110" s="122" t="s">
        <v>942</v>
      </c>
    </row>
    <row r="111" spans="1:150" ht="25.5" customHeight="1" x14ac:dyDescent="0.25">
      <c r="A111" s="331" t="s">
        <v>625</v>
      </c>
      <c r="B111" s="331" t="s">
        <v>626</v>
      </c>
      <c r="C111" s="331"/>
      <c r="D111" s="332" t="s">
        <v>627</v>
      </c>
      <c r="E111" s="333" t="s">
        <v>281</v>
      </c>
      <c r="F111" s="334" t="s">
        <v>115</v>
      </c>
      <c r="G111" s="334" t="s">
        <v>409</v>
      </c>
      <c r="H111" s="334" t="s">
        <v>118</v>
      </c>
      <c r="I111" s="334" t="s">
        <v>116</v>
      </c>
      <c r="J111" s="334"/>
      <c r="K111" s="334"/>
      <c r="L111" s="334"/>
      <c r="M111" s="334"/>
      <c r="N111" s="335">
        <v>421508</v>
      </c>
      <c r="O111" s="335">
        <v>63227</v>
      </c>
      <c r="P111" s="336"/>
      <c r="Q111" s="336"/>
      <c r="R111" s="336"/>
      <c r="S111" s="335">
        <v>358281</v>
      </c>
      <c r="T111" s="337">
        <v>43435</v>
      </c>
      <c r="U111" s="338">
        <v>43525</v>
      </c>
      <c r="V111" s="338">
        <v>43646</v>
      </c>
      <c r="W111" s="339">
        <v>44561</v>
      </c>
      <c r="X111" s="91"/>
      <c r="Y111" s="91"/>
      <c r="Z111" s="91"/>
      <c r="AA111" s="91">
        <v>100000</v>
      </c>
      <c r="AB111" s="91">
        <v>158281</v>
      </c>
      <c r="AC111" s="91">
        <v>100000</v>
      </c>
      <c r="AD111" s="149"/>
      <c r="AE111" s="115"/>
      <c r="AF111" s="340">
        <v>49</v>
      </c>
      <c r="AG111" s="341" t="s">
        <v>258</v>
      </c>
      <c r="AH111" s="117"/>
      <c r="AI111" s="117"/>
      <c r="AJ111" s="136"/>
      <c r="AK111" s="117"/>
      <c r="AL111" s="117"/>
      <c r="AM111" s="117"/>
      <c r="AN111" s="117"/>
      <c r="AO111" s="117"/>
      <c r="AP111" s="342" t="s">
        <v>767</v>
      </c>
      <c r="AQ111" s="341" t="s">
        <v>768</v>
      </c>
      <c r="AR111" s="341">
        <v>48</v>
      </c>
      <c r="AS111" s="341" t="s">
        <v>769</v>
      </c>
      <c r="AT111" s="341" t="s">
        <v>235</v>
      </c>
      <c r="AU111" s="342">
        <v>4</v>
      </c>
      <c r="AV111" s="342" t="s">
        <v>770</v>
      </c>
      <c r="AW111" s="341" t="s">
        <v>236</v>
      </c>
      <c r="AX111" s="342">
        <v>2</v>
      </c>
      <c r="AY111" s="342"/>
      <c r="AZ111" s="342"/>
      <c r="BA111" s="342"/>
      <c r="BB111" s="342"/>
      <c r="BC111" s="342"/>
      <c r="BD111" s="342"/>
      <c r="BE111" s="342"/>
      <c r="BF111" s="342"/>
      <c r="BG111" s="342"/>
      <c r="BH111" s="343" t="s">
        <v>884</v>
      </c>
      <c r="BI111" s="122" t="s">
        <v>276</v>
      </c>
    </row>
    <row r="112" spans="1:150" ht="25.5" hidden="1" customHeight="1" x14ac:dyDescent="0.25">
      <c r="A112" s="230" t="s">
        <v>795</v>
      </c>
      <c r="B112" s="29"/>
      <c r="C112" s="29"/>
      <c r="D112" s="230" t="s">
        <v>796</v>
      </c>
      <c r="E112" s="31"/>
      <c r="F112" s="32"/>
      <c r="G112" s="32"/>
      <c r="H112" s="32"/>
      <c r="I112" s="32"/>
      <c r="J112" s="32"/>
      <c r="K112" s="32"/>
      <c r="L112" s="32"/>
      <c r="M112" s="32"/>
      <c r="N112" s="231"/>
      <c r="O112" s="231"/>
      <c r="P112" s="42"/>
      <c r="Q112" s="42"/>
      <c r="R112" s="42"/>
      <c r="S112" s="231"/>
      <c r="T112" s="58"/>
      <c r="U112" s="58"/>
      <c r="V112" s="58"/>
      <c r="W112" s="97"/>
      <c r="X112" s="91"/>
      <c r="Y112" s="91"/>
      <c r="Z112" s="91"/>
      <c r="AA112" s="91"/>
      <c r="AB112" s="91"/>
      <c r="AC112" s="91"/>
      <c r="AD112" s="91"/>
      <c r="AE112" s="115"/>
      <c r="AF112" s="117"/>
      <c r="AG112" s="116"/>
      <c r="AH112" s="117"/>
      <c r="AI112" s="117"/>
      <c r="AJ112" s="136"/>
      <c r="AK112" s="117"/>
      <c r="AL112" s="117"/>
      <c r="AM112" s="117"/>
      <c r="AN112" s="117"/>
      <c r="AO112" s="117"/>
      <c r="AP112" s="117"/>
      <c r="AQ112" s="116"/>
      <c r="AR112" s="116"/>
      <c r="AS112" s="116"/>
      <c r="AT112" s="116"/>
      <c r="AU112" s="117"/>
      <c r="AV112" s="117"/>
      <c r="AW112" s="116"/>
      <c r="AX112" s="117"/>
      <c r="AY112" s="117"/>
      <c r="AZ112" s="117"/>
      <c r="BA112" s="117"/>
      <c r="BB112" s="117"/>
      <c r="BC112" s="117"/>
      <c r="BD112" s="117"/>
      <c r="BE112" s="117"/>
      <c r="BF112" s="117"/>
      <c r="BG112" s="117"/>
      <c r="BI112" s="122" t="s">
        <v>276</v>
      </c>
    </row>
    <row r="113" spans="1:150" s="165" customFormat="1" ht="24.75" hidden="1" customHeight="1" x14ac:dyDescent="0.25">
      <c r="A113" s="232" t="s">
        <v>628</v>
      </c>
      <c r="B113" s="232" t="s">
        <v>84</v>
      </c>
      <c r="C113" s="232"/>
      <c r="D113" s="232" t="s">
        <v>629</v>
      </c>
      <c r="E113" s="166"/>
      <c r="F113" s="166"/>
      <c r="G113" s="166"/>
      <c r="H113" s="166"/>
      <c r="I113" s="166"/>
      <c r="J113" s="166"/>
      <c r="K113" s="166"/>
      <c r="L113" s="166"/>
      <c r="M113" s="166"/>
      <c r="N113" s="166"/>
      <c r="O113" s="166"/>
      <c r="P113" s="166"/>
      <c r="Q113" s="166"/>
      <c r="R113" s="166"/>
      <c r="S113" s="166"/>
      <c r="T113" s="82"/>
      <c r="U113" s="82"/>
      <c r="V113" s="82"/>
      <c r="W113" s="83" t="s">
        <v>276</v>
      </c>
      <c r="X113" s="166"/>
      <c r="Y113" s="166"/>
      <c r="Z113" s="166"/>
      <c r="AA113" s="166"/>
      <c r="AB113" s="166"/>
      <c r="AC113" s="166"/>
      <c r="AD113" s="166"/>
      <c r="AE113" s="163"/>
      <c r="AF113" s="166"/>
      <c r="AG113" s="166"/>
      <c r="AH113" s="166"/>
      <c r="AI113" s="166"/>
      <c r="AJ113" s="163"/>
      <c r="AK113" s="166"/>
      <c r="AL113" s="166"/>
      <c r="AM113" s="166"/>
      <c r="AN113" s="166"/>
      <c r="AO113" s="166"/>
      <c r="AP113" s="169"/>
      <c r="AQ113" s="169"/>
      <c r="AR113" s="169"/>
      <c r="AS113" s="169"/>
      <c r="AT113" s="166"/>
      <c r="AU113" s="169"/>
      <c r="AV113" s="169"/>
      <c r="AW113" s="166"/>
      <c r="AX113" s="169"/>
      <c r="AY113" s="169"/>
      <c r="AZ113" s="166"/>
      <c r="BA113" s="169"/>
      <c r="BB113" s="169"/>
      <c r="BC113" s="169"/>
      <c r="BD113" s="169"/>
      <c r="BE113" s="169"/>
      <c r="BF113" s="169"/>
      <c r="BG113" s="169"/>
      <c r="BH113" s="146"/>
      <c r="BI113" s="122" t="s">
        <v>276</v>
      </c>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101"/>
      <c r="CH113" s="101"/>
      <c r="CI113" s="101"/>
      <c r="CJ113" s="101"/>
      <c r="CK113" s="101"/>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c r="DO113" s="101"/>
      <c r="DP113" s="101"/>
      <c r="DQ113" s="101"/>
      <c r="DR113" s="101"/>
      <c r="DS113" s="101"/>
      <c r="DT113" s="101"/>
      <c r="DU113" s="101"/>
      <c r="DV113" s="101"/>
      <c r="DW113" s="101"/>
      <c r="DX113" s="101"/>
      <c r="DY113" s="101"/>
      <c r="DZ113" s="101"/>
      <c r="EA113" s="101"/>
      <c r="EB113" s="101"/>
      <c r="EC113" s="101"/>
      <c r="ED113" s="101"/>
      <c r="EE113" s="101"/>
      <c r="EF113" s="101"/>
      <c r="EG113" s="101"/>
      <c r="EH113" s="101"/>
      <c r="EI113" s="101"/>
      <c r="EJ113" s="101"/>
      <c r="EK113" s="101"/>
      <c r="EL113" s="101"/>
      <c r="EM113" s="101"/>
      <c r="EN113" s="101"/>
      <c r="EO113" s="101"/>
      <c r="EP113" s="101"/>
      <c r="EQ113" s="101"/>
      <c r="ER113" s="101"/>
      <c r="ES113" s="101"/>
      <c r="ET113" s="101"/>
    </row>
    <row r="114" spans="1:150" s="165" customFormat="1" ht="24.75" hidden="1" customHeight="1" x14ac:dyDescent="0.25">
      <c r="A114" s="232" t="s">
        <v>630</v>
      </c>
      <c r="B114" s="232" t="s">
        <v>84</v>
      </c>
      <c r="C114" s="232"/>
      <c r="D114" s="232" t="s">
        <v>631</v>
      </c>
      <c r="E114" s="166"/>
      <c r="F114" s="166"/>
      <c r="G114" s="166"/>
      <c r="H114" s="166"/>
      <c r="I114" s="166"/>
      <c r="J114" s="166"/>
      <c r="K114" s="166"/>
      <c r="L114" s="166"/>
      <c r="M114" s="166"/>
      <c r="N114" s="166"/>
      <c r="O114" s="166"/>
      <c r="P114" s="166"/>
      <c r="Q114" s="166"/>
      <c r="R114" s="166"/>
      <c r="S114" s="166"/>
      <c r="T114" s="82"/>
      <c r="U114" s="82"/>
      <c r="V114" s="82"/>
      <c r="W114" s="83" t="s">
        <v>276</v>
      </c>
      <c r="X114" s="166"/>
      <c r="Y114" s="166"/>
      <c r="Z114" s="166"/>
      <c r="AA114" s="166"/>
      <c r="AB114" s="166"/>
      <c r="AC114" s="166"/>
      <c r="AD114" s="166"/>
      <c r="AE114" s="163"/>
      <c r="AF114" s="166"/>
      <c r="AG114" s="166"/>
      <c r="AH114" s="166"/>
      <c r="AI114" s="166"/>
      <c r="AJ114" s="163"/>
      <c r="AK114" s="166"/>
      <c r="AL114" s="166"/>
      <c r="AM114" s="166"/>
      <c r="AN114" s="166"/>
      <c r="AO114" s="166"/>
      <c r="AP114" s="169"/>
      <c r="AQ114" s="169"/>
      <c r="AR114" s="169"/>
      <c r="AS114" s="169"/>
      <c r="AT114" s="166"/>
      <c r="AU114" s="169"/>
      <c r="AV114" s="169"/>
      <c r="AW114" s="166"/>
      <c r="AX114" s="169"/>
      <c r="AY114" s="169"/>
      <c r="AZ114" s="166"/>
      <c r="BA114" s="169"/>
      <c r="BB114" s="169"/>
      <c r="BC114" s="169"/>
      <c r="BD114" s="169"/>
      <c r="BE114" s="169"/>
      <c r="BF114" s="169"/>
      <c r="BG114" s="169"/>
      <c r="BH114" s="146"/>
      <c r="BI114" s="122" t="s">
        <v>276</v>
      </c>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101"/>
      <c r="CH114" s="101"/>
      <c r="CI114" s="101"/>
      <c r="CJ114" s="101"/>
      <c r="CK114" s="101"/>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01"/>
      <c r="DN114" s="101"/>
      <c r="DO114" s="101"/>
      <c r="DP114" s="101"/>
      <c r="DQ114" s="101"/>
      <c r="DR114" s="101"/>
      <c r="DS114" s="101"/>
      <c r="DT114" s="101"/>
      <c r="DU114" s="101"/>
      <c r="DV114" s="101"/>
      <c r="DW114" s="101"/>
      <c r="DX114" s="101"/>
      <c r="DY114" s="101"/>
      <c r="DZ114" s="101"/>
      <c r="EA114" s="101"/>
      <c r="EB114" s="101"/>
      <c r="EC114" s="101"/>
      <c r="ED114" s="101"/>
      <c r="EE114" s="101"/>
      <c r="EF114" s="101"/>
      <c r="EG114" s="101"/>
      <c r="EH114" s="101"/>
      <c r="EI114" s="101"/>
      <c r="EJ114" s="101"/>
      <c r="EK114" s="101"/>
      <c r="EL114" s="101"/>
      <c r="EM114" s="101"/>
      <c r="EN114" s="101"/>
      <c r="EO114" s="101"/>
      <c r="EP114" s="101"/>
      <c r="EQ114" s="101"/>
      <c r="ER114" s="101"/>
      <c r="ES114" s="101"/>
      <c r="ET114" s="101"/>
    </row>
    <row r="115" spans="1:150" s="113" customFormat="1" ht="25.5" hidden="1" customHeight="1" x14ac:dyDescent="0.25">
      <c r="A115" s="65" t="s">
        <v>632</v>
      </c>
      <c r="B115" s="218" t="s">
        <v>84</v>
      </c>
      <c r="C115" s="218"/>
      <c r="D115" s="219" t="s">
        <v>633</v>
      </c>
      <c r="E115" s="220"/>
      <c r="F115" s="220"/>
      <c r="G115" s="220"/>
      <c r="H115" s="220"/>
      <c r="I115" s="220"/>
      <c r="J115" s="220"/>
      <c r="K115" s="220"/>
      <c r="L115" s="220"/>
      <c r="M115" s="220"/>
      <c r="N115" s="220"/>
      <c r="O115" s="220"/>
      <c r="P115" s="220"/>
      <c r="Q115" s="220"/>
      <c r="R115" s="220"/>
      <c r="S115" s="221"/>
      <c r="T115" s="222"/>
      <c r="U115" s="223"/>
      <c r="V115" s="223"/>
      <c r="W115" s="224" t="s">
        <v>276</v>
      </c>
      <c r="X115" s="225"/>
      <c r="Y115" s="225"/>
      <c r="Z115" s="225"/>
      <c r="AA115" s="225"/>
      <c r="AB115" s="225"/>
      <c r="AC115" s="225"/>
      <c r="AD115" s="226"/>
      <c r="AE115" s="159"/>
      <c r="AF115" s="227"/>
      <c r="AG115" s="228"/>
      <c r="AH115" s="228"/>
      <c r="AI115" s="229"/>
      <c r="AJ115" s="159"/>
      <c r="AK115" s="227"/>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146"/>
      <c r="BI115" s="122" t="s">
        <v>276</v>
      </c>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101"/>
      <c r="DW115" s="101"/>
      <c r="DX115" s="101"/>
      <c r="DY115" s="101"/>
      <c r="DZ115" s="101"/>
      <c r="EA115" s="101"/>
      <c r="EB115" s="101"/>
      <c r="EC115" s="101"/>
      <c r="ED115" s="101"/>
      <c r="EE115" s="101"/>
      <c r="EF115" s="101"/>
      <c r="EG115" s="101"/>
      <c r="EH115" s="101"/>
      <c r="EI115" s="101"/>
      <c r="EJ115" s="101"/>
      <c r="EK115" s="101"/>
      <c r="EL115" s="101"/>
      <c r="EM115" s="101"/>
      <c r="EN115" s="101"/>
      <c r="EO115" s="101"/>
      <c r="EP115" s="101"/>
      <c r="EQ115" s="101"/>
      <c r="ER115" s="101"/>
      <c r="ES115" s="101"/>
      <c r="ET115" s="101"/>
    </row>
    <row r="116" spans="1:150" ht="25.5" hidden="1" customHeight="1" x14ac:dyDescent="0.25">
      <c r="A116" s="29" t="s">
        <v>634</v>
      </c>
      <c r="B116" s="29" t="s">
        <v>635</v>
      </c>
      <c r="C116" s="29" t="s">
        <v>636</v>
      </c>
      <c r="D116" s="30" t="s">
        <v>637</v>
      </c>
      <c r="E116" s="31" t="s">
        <v>638</v>
      </c>
      <c r="F116" s="32" t="s">
        <v>122</v>
      </c>
      <c r="G116" s="32" t="s">
        <v>494</v>
      </c>
      <c r="H116" s="32" t="s">
        <v>137</v>
      </c>
      <c r="I116" s="32" t="s">
        <v>116</v>
      </c>
      <c r="J116" s="32"/>
      <c r="K116" s="32"/>
      <c r="L116" s="32"/>
      <c r="M116" s="32"/>
      <c r="N116" s="33">
        <f>O116+S116</f>
        <v>1538175.43</v>
      </c>
      <c r="O116" s="33">
        <v>350264.18</v>
      </c>
      <c r="P116" s="33"/>
      <c r="Q116" s="33"/>
      <c r="R116" s="33"/>
      <c r="S116" s="33">
        <v>1187911.25</v>
      </c>
      <c r="T116" s="34">
        <v>42522</v>
      </c>
      <c r="U116" s="35">
        <v>42644</v>
      </c>
      <c r="V116" s="35">
        <v>42735</v>
      </c>
      <c r="W116" s="36">
        <v>43889</v>
      </c>
      <c r="X116" s="114">
        <v>0</v>
      </c>
      <c r="Y116" s="114">
        <v>0</v>
      </c>
      <c r="Z116" s="114">
        <v>534560</v>
      </c>
      <c r="AA116" s="114">
        <v>534560</v>
      </c>
      <c r="AB116" s="114">
        <f>S116-Z116-AA116</f>
        <v>118791.25</v>
      </c>
      <c r="AC116" s="114"/>
      <c r="AD116" s="139"/>
      <c r="AE116" s="115"/>
      <c r="AF116" s="170">
        <v>7</v>
      </c>
      <c r="AG116" s="116" t="s">
        <v>239</v>
      </c>
      <c r="AH116" s="171">
        <v>6</v>
      </c>
      <c r="AI116" s="134" t="s">
        <v>238</v>
      </c>
      <c r="AJ116" s="136"/>
      <c r="AK116" s="119"/>
      <c r="AL116" s="120"/>
      <c r="AM116" s="120"/>
      <c r="AN116" s="120"/>
      <c r="AO116" s="120"/>
      <c r="AP116" s="120" t="s">
        <v>201</v>
      </c>
      <c r="AQ116" s="129" t="s">
        <v>771</v>
      </c>
      <c r="AR116" s="120">
        <v>2.84</v>
      </c>
      <c r="AS116" s="120" t="s">
        <v>202</v>
      </c>
      <c r="AT116" s="129" t="s">
        <v>772</v>
      </c>
      <c r="AU116" s="120">
        <v>494</v>
      </c>
      <c r="AV116" s="120" t="s">
        <v>199</v>
      </c>
      <c r="AW116" s="129" t="s">
        <v>773</v>
      </c>
      <c r="AX116" s="120">
        <v>526</v>
      </c>
      <c r="AY116" s="120"/>
      <c r="AZ116" s="129"/>
      <c r="BA116" s="120"/>
      <c r="BB116" s="120"/>
      <c r="BC116" s="120"/>
      <c r="BD116" s="120"/>
      <c r="BE116" s="120"/>
      <c r="BF116" s="120"/>
      <c r="BG116" s="120"/>
      <c r="BH116" s="146" t="s">
        <v>808</v>
      </c>
      <c r="BI116" s="122" t="s">
        <v>942</v>
      </c>
      <c r="BJ116" s="122"/>
      <c r="BK116" s="122"/>
      <c r="BL116" s="122"/>
      <c r="BM116" s="122"/>
      <c r="BN116" s="122"/>
    </row>
    <row r="117" spans="1:150" ht="25.5" hidden="1" customHeight="1" x14ac:dyDescent="0.25">
      <c r="A117" s="29" t="s">
        <v>639</v>
      </c>
      <c r="B117" s="29" t="s">
        <v>640</v>
      </c>
      <c r="C117" s="29" t="s">
        <v>641</v>
      </c>
      <c r="D117" s="40" t="s">
        <v>642</v>
      </c>
      <c r="E117" s="41" t="s">
        <v>643</v>
      </c>
      <c r="F117" s="41" t="s">
        <v>122</v>
      </c>
      <c r="G117" s="41" t="s">
        <v>609</v>
      </c>
      <c r="H117" s="41" t="s">
        <v>137</v>
      </c>
      <c r="I117" s="41" t="s">
        <v>116</v>
      </c>
      <c r="J117" s="41"/>
      <c r="K117" s="41"/>
      <c r="L117" s="41"/>
      <c r="M117" s="41"/>
      <c r="N117" s="42">
        <v>617660.84</v>
      </c>
      <c r="O117" s="42">
        <v>262385.8</v>
      </c>
      <c r="P117" s="33"/>
      <c r="Q117" s="42"/>
      <c r="R117" s="42"/>
      <c r="S117" s="42">
        <v>355275.04</v>
      </c>
      <c r="T117" s="34">
        <v>42522</v>
      </c>
      <c r="U117" s="35">
        <v>42658</v>
      </c>
      <c r="V117" s="35">
        <v>42735</v>
      </c>
      <c r="W117" s="36">
        <v>43676</v>
      </c>
      <c r="X117" s="91">
        <v>0</v>
      </c>
      <c r="Y117" s="114">
        <f>S117*0.45</f>
        <v>159873.76799999998</v>
      </c>
      <c r="Z117" s="114">
        <f>S117*0.45</f>
        <v>159873.76799999998</v>
      </c>
      <c r="AA117" s="114">
        <f>S117*0.1</f>
        <v>35527.504000000001</v>
      </c>
      <c r="AB117" s="91">
        <v>0</v>
      </c>
      <c r="AC117" s="91"/>
      <c r="AD117" s="149"/>
      <c r="AE117" s="115"/>
      <c r="AF117" s="170">
        <v>6</v>
      </c>
      <c r="AG117" s="116" t="s">
        <v>238</v>
      </c>
      <c r="AH117" s="171">
        <v>7</v>
      </c>
      <c r="AI117" s="134" t="s">
        <v>239</v>
      </c>
      <c r="AJ117" s="136"/>
      <c r="AK117" s="133"/>
      <c r="AL117" s="117"/>
      <c r="AM117" s="117"/>
      <c r="AN117" s="117"/>
      <c r="AO117" s="117"/>
      <c r="AP117" s="120" t="s">
        <v>201</v>
      </c>
      <c r="AQ117" s="129" t="s">
        <v>771</v>
      </c>
      <c r="AR117" s="117">
        <v>3</v>
      </c>
      <c r="AS117" s="117" t="s">
        <v>202</v>
      </c>
      <c r="AT117" s="129" t="s">
        <v>772</v>
      </c>
      <c r="AU117" s="117">
        <v>92</v>
      </c>
      <c r="AV117" s="120" t="s">
        <v>199</v>
      </c>
      <c r="AW117" s="129" t="s">
        <v>773</v>
      </c>
      <c r="AX117" s="117">
        <v>60</v>
      </c>
      <c r="AY117" s="117" t="s">
        <v>200</v>
      </c>
      <c r="AZ117" s="116" t="s">
        <v>227</v>
      </c>
      <c r="BA117" s="117">
        <v>406</v>
      </c>
      <c r="BB117" s="117"/>
      <c r="BC117" s="117"/>
      <c r="BD117" s="117"/>
      <c r="BE117" s="117"/>
      <c r="BF117" s="117"/>
      <c r="BG117" s="117"/>
      <c r="BH117" s="146" t="s">
        <v>807</v>
      </c>
      <c r="BI117" s="122" t="s">
        <v>942</v>
      </c>
    </row>
    <row r="118" spans="1:150" ht="25.5" hidden="1" customHeight="1" x14ac:dyDescent="0.25">
      <c r="A118" s="29" t="s">
        <v>644</v>
      </c>
      <c r="B118" s="29" t="s">
        <v>645</v>
      </c>
      <c r="C118" s="29" t="s">
        <v>646</v>
      </c>
      <c r="D118" s="40" t="s">
        <v>647</v>
      </c>
      <c r="E118" s="41" t="s">
        <v>648</v>
      </c>
      <c r="F118" s="41" t="s">
        <v>122</v>
      </c>
      <c r="G118" s="41" t="s">
        <v>400</v>
      </c>
      <c r="H118" s="41" t="s">
        <v>137</v>
      </c>
      <c r="I118" s="41" t="s">
        <v>116</v>
      </c>
      <c r="J118" s="41"/>
      <c r="K118" s="41"/>
      <c r="L118" s="41"/>
      <c r="M118" s="41"/>
      <c r="N118" s="42">
        <v>1902679.07</v>
      </c>
      <c r="O118" s="42">
        <v>743921.52</v>
      </c>
      <c r="P118" s="33"/>
      <c r="Q118" s="42"/>
      <c r="R118" s="42"/>
      <c r="S118" s="42">
        <v>1158757.55</v>
      </c>
      <c r="T118" s="34">
        <v>42522</v>
      </c>
      <c r="U118" s="35">
        <v>42658</v>
      </c>
      <c r="V118" s="35">
        <v>42735</v>
      </c>
      <c r="W118" s="36">
        <v>43585</v>
      </c>
      <c r="X118" s="91">
        <v>0</v>
      </c>
      <c r="Y118" s="114">
        <f>S118*0.4</f>
        <v>463503.02</v>
      </c>
      <c r="Z118" s="114">
        <f>S118*0.4</f>
        <v>463503.02</v>
      </c>
      <c r="AA118" s="114">
        <f>S118*0.2</f>
        <v>231751.51</v>
      </c>
      <c r="AB118" s="91">
        <v>0</v>
      </c>
      <c r="AC118" s="91"/>
      <c r="AD118" s="149"/>
      <c r="AE118" s="115"/>
      <c r="AF118" s="170">
        <v>7</v>
      </c>
      <c r="AG118" s="116" t="s">
        <v>239</v>
      </c>
      <c r="AH118" s="171">
        <v>6</v>
      </c>
      <c r="AI118" s="134" t="s">
        <v>238</v>
      </c>
      <c r="AJ118" s="136"/>
      <c r="AK118" s="133"/>
      <c r="AL118" s="117"/>
      <c r="AM118" s="117"/>
      <c r="AN118" s="117"/>
      <c r="AO118" s="117"/>
      <c r="AP118" s="120" t="s">
        <v>201</v>
      </c>
      <c r="AQ118" s="129" t="s">
        <v>771</v>
      </c>
      <c r="AR118" s="117">
        <v>1</v>
      </c>
      <c r="AS118" s="117" t="s">
        <v>202</v>
      </c>
      <c r="AT118" s="129" t="s">
        <v>772</v>
      </c>
      <c r="AU118" s="117">
        <v>137</v>
      </c>
      <c r="AV118" s="120" t="s">
        <v>199</v>
      </c>
      <c r="AW118" s="129" t="s">
        <v>773</v>
      </c>
      <c r="AX118" s="117">
        <v>110</v>
      </c>
      <c r="AY118" s="117" t="s">
        <v>198</v>
      </c>
      <c r="AZ118" s="116" t="s">
        <v>774</v>
      </c>
      <c r="BA118" s="117">
        <v>11310</v>
      </c>
      <c r="BB118" s="117"/>
      <c r="BC118" s="117"/>
      <c r="BD118" s="117"/>
      <c r="BE118" s="117"/>
      <c r="BF118" s="117"/>
      <c r="BG118" s="117"/>
      <c r="BH118" s="146" t="s">
        <v>806</v>
      </c>
      <c r="BI118" s="122" t="s">
        <v>942</v>
      </c>
    </row>
    <row r="119" spans="1:150" ht="25.5" hidden="1" customHeight="1" x14ac:dyDescent="0.25">
      <c r="A119" s="29" t="s">
        <v>649</v>
      </c>
      <c r="B119" s="29" t="s">
        <v>650</v>
      </c>
      <c r="C119" s="29" t="s">
        <v>651</v>
      </c>
      <c r="D119" s="40" t="s">
        <v>652</v>
      </c>
      <c r="E119" s="41" t="s">
        <v>653</v>
      </c>
      <c r="F119" s="41" t="s">
        <v>122</v>
      </c>
      <c r="G119" s="41" t="s">
        <v>362</v>
      </c>
      <c r="H119" s="41" t="s">
        <v>137</v>
      </c>
      <c r="I119" s="41" t="s">
        <v>116</v>
      </c>
      <c r="J119" s="41"/>
      <c r="K119" s="41"/>
      <c r="L119" s="41"/>
      <c r="M119" s="41"/>
      <c r="N119" s="42">
        <v>2854494.11</v>
      </c>
      <c r="O119" s="42">
        <v>603558.57999999996</v>
      </c>
      <c r="P119" s="33"/>
      <c r="Q119" s="42">
        <v>603558.57999999996</v>
      </c>
      <c r="R119" s="42"/>
      <c r="S119" s="42">
        <v>1647376.95</v>
      </c>
      <c r="T119" s="34">
        <v>42522</v>
      </c>
      <c r="U119" s="35">
        <v>42704</v>
      </c>
      <c r="V119" s="35">
        <v>42735</v>
      </c>
      <c r="W119" s="36">
        <v>43912</v>
      </c>
      <c r="X119" s="91">
        <v>0</v>
      </c>
      <c r="Y119" s="91">
        <f>S119/2</f>
        <v>823688.47499999998</v>
      </c>
      <c r="Z119" s="91">
        <f>S119/2</f>
        <v>823688.47499999998</v>
      </c>
      <c r="AA119" s="91">
        <v>0</v>
      </c>
      <c r="AB119" s="91">
        <v>0</v>
      </c>
      <c r="AC119" s="91"/>
      <c r="AD119" s="149"/>
      <c r="AE119" s="115"/>
      <c r="AF119" s="170">
        <v>6</v>
      </c>
      <c r="AG119" s="116" t="s">
        <v>775</v>
      </c>
      <c r="AH119" s="171">
        <v>7</v>
      </c>
      <c r="AI119" s="134" t="s">
        <v>239</v>
      </c>
      <c r="AJ119" s="136"/>
      <c r="AK119" s="133"/>
      <c r="AL119" s="117"/>
      <c r="AM119" s="117"/>
      <c r="AN119" s="117"/>
      <c r="AO119" s="117"/>
      <c r="AP119" s="117" t="s">
        <v>201</v>
      </c>
      <c r="AQ119" s="116" t="s">
        <v>771</v>
      </c>
      <c r="AR119" s="117">
        <v>7.5</v>
      </c>
      <c r="AS119" s="117" t="s">
        <v>202</v>
      </c>
      <c r="AT119" s="116" t="s">
        <v>772</v>
      </c>
      <c r="AU119" s="117">
        <v>29</v>
      </c>
      <c r="AV119" s="117" t="s">
        <v>199</v>
      </c>
      <c r="AW119" s="129" t="s">
        <v>773</v>
      </c>
      <c r="AX119" s="117">
        <v>398</v>
      </c>
      <c r="AY119" s="117" t="s">
        <v>200</v>
      </c>
      <c r="AZ119" s="116" t="s">
        <v>227</v>
      </c>
      <c r="BA119" s="117">
        <v>862</v>
      </c>
      <c r="BB119" s="117"/>
      <c r="BC119" s="117"/>
      <c r="BD119" s="117"/>
      <c r="BE119" s="117"/>
      <c r="BF119" s="117"/>
      <c r="BG119" s="117"/>
      <c r="BH119" s="146" t="s">
        <v>809</v>
      </c>
      <c r="BI119" s="122" t="s">
        <v>942</v>
      </c>
    </row>
    <row r="120" spans="1:150" ht="25.5" hidden="1" customHeight="1" x14ac:dyDescent="0.25">
      <c r="A120" s="29" t="s">
        <v>654</v>
      </c>
      <c r="B120" s="29" t="s">
        <v>655</v>
      </c>
      <c r="C120" s="29" t="s">
        <v>656</v>
      </c>
      <c r="D120" s="40" t="s">
        <v>657</v>
      </c>
      <c r="E120" s="41" t="s">
        <v>638</v>
      </c>
      <c r="F120" s="41" t="s">
        <v>122</v>
      </c>
      <c r="G120" s="41" t="s">
        <v>494</v>
      </c>
      <c r="H120" s="41" t="s">
        <v>137</v>
      </c>
      <c r="I120" s="41" t="s">
        <v>116</v>
      </c>
      <c r="J120" s="41"/>
      <c r="K120" s="41"/>
      <c r="L120" s="41"/>
      <c r="M120" s="41"/>
      <c r="N120" s="42">
        <f>SUM(O120:S120)</f>
        <v>444870</v>
      </c>
      <c r="O120" s="42">
        <v>320131.20000000001</v>
      </c>
      <c r="P120" s="33"/>
      <c r="Q120" s="42"/>
      <c r="R120" s="42"/>
      <c r="S120" s="42">
        <v>124738.8</v>
      </c>
      <c r="T120" s="34">
        <v>43250</v>
      </c>
      <c r="U120" s="35">
        <v>43281</v>
      </c>
      <c r="V120" s="35">
        <v>43373</v>
      </c>
      <c r="W120" s="36">
        <v>44286</v>
      </c>
      <c r="X120" s="91"/>
      <c r="Y120" s="91"/>
      <c r="Z120" s="91">
        <f>S120*0.1</f>
        <v>12473.880000000001</v>
      </c>
      <c r="AA120" s="91">
        <f>S120*0.7</f>
        <v>87317.16</v>
      </c>
      <c r="AB120" s="91">
        <f>S120*0.2</f>
        <v>24947.760000000002</v>
      </c>
      <c r="AC120" s="91"/>
      <c r="AD120" s="149"/>
      <c r="AE120" s="115"/>
      <c r="AF120" s="170">
        <v>6</v>
      </c>
      <c r="AG120" s="116" t="s">
        <v>775</v>
      </c>
      <c r="AH120" s="171">
        <v>7</v>
      </c>
      <c r="AI120" s="134" t="s">
        <v>239</v>
      </c>
      <c r="AJ120" s="136"/>
      <c r="AK120" s="133"/>
      <c r="AL120" s="117"/>
      <c r="AM120" s="117"/>
      <c r="AN120" s="117"/>
      <c r="AO120" s="117"/>
      <c r="AP120" s="117" t="s">
        <v>198</v>
      </c>
      <c r="AQ120" s="129" t="s">
        <v>774</v>
      </c>
      <c r="AR120" s="117">
        <v>221</v>
      </c>
      <c r="AS120" s="117" t="s">
        <v>200</v>
      </c>
      <c r="AT120" s="116" t="s">
        <v>227</v>
      </c>
      <c r="AU120" s="117">
        <v>600</v>
      </c>
      <c r="AV120" s="136"/>
      <c r="AW120" s="136"/>
      <c r="AX120" s="136"/>
      <c r="AY120" s="136"/>
      <c r="AZ120" s="136"/>
      <c r="BA120" s="136"/>
      <c r="BB120" s="117"/>
      <c r="BC120" s="117"/>
      <c r="BD120" s="117"/>
      <c r="BE120" s="117"/>
      <c r="BF120" s="117"/>
      <c r="BG120" s="117"/>
      <c r="BH120" s="146" t="s">
        <v>811</v>
      </c>
      <c r="BI120" s="122" t="s">
        <v>942</v>
      </c>
    </row>
    <row r="121" spans="1:150" ht="25.5" hidden="1" customHeight="1" x14ac:dyDescent="0.25">
      <c r="A121" s="29" t="s">
        <v>658</v>
      </c>
      <c r="B121" s="29" t="s">
        <v>659</v>
      </c>
      <c r="C121" s="29" t="s">
        <v>660</v>
      </c>
      <c r="D121" s="40" t="s">
        <v>661</v>
      </c>
      <c r="E121" s="41" t="s">
        <v>643</v>
      </c>
      <c r="F121" s="41" t="s">
        <v>122</v>
      </c>
      <c r="G121" s="41" t="s">
        <v>609</v>
      </c>
      <c r="H121" s="41" t="s">
        <v>137</v>
      </c>
      <c r="I121" s="41" t="s">
        <v>116</v>
      </c>
      <c r="J121" s="41"/>
      <c r="K121" s="41"/>
      <c r="L121" s="41"/>
      <c r="M121" s="41"/>
      <c r="N121" s="42">
        <v>136161.48000000001</v>
      </c>
      <c r="O121" s="42">
        <v>29723.21</v>
      </c>
      <c r="P121" s="33"/>
      <c r="Q121" s="42"/>
      <c r="R121" s="42"/>
      <c r="S121" s="42">
        <v>106438.27</v>
      </c>
      <c r="T121" s="34">
        <v>43160</v>
      </c>
      <c r="U121" s="35">
        <v>43191</v>
      </c>
      <c r="V121" s="35">
        <v>43281</v>
      </c>
      <c r="W121" s="36">
        <v>44196</v>
      </c>
      <c r="X121" s="91"/>
      <c r="Y121" s="91"/>
      <c r="Z121" s="91"/>
      <c r="AA121" s="91">
        <v>106438.27</v>
      </c>
      <c r="AB121" s="91"/>
      <c r="AC121" s="91"/>
      <c r="AD121" s="149"/>
      <c r="AE121" s="115"/>
      <c r="AF121" s="170">
        <v>7</v>
      </c>
      <c r="AG121" s="116" t="s">
        <v>239</v>
      </c>
      <c r="AH121" s="171"/>
      <c r="AI121" s="134"/>
      <c r="AJ121" s="136"/>
      <c r="AK121" s="133"/>
      <c r="AL121" s="117"/>
      <c r="AM121" s="117"/>
      <c r="AN121" s="117"/>
      <c r="AO121" s="117"/>
      <c r="AP121" s="117" t="s">
        <v>199</v>
      </c>
      <c r="AQ121" s="129" t="s">
        <v>773</v>
      </c>
      <c r="AR121" s="117">
        <v>50</v>
      </c>
      <c r="AS121" s="117"/>
      <c r="AT121" s="116"/>
      <c r="AU121" s="117"/>
      <c r="AV121" s="136"/>
      <c r="AW121" s="136"/>
      <c r="AX121" s="136"/>
      <c r="AY121" s="136"/>
      <c r="AZ121" s="136"/>
      <c r="BA121" s="136"/>
      <c r="BB121" s="117"/>
      <c r="BC121" s="117"/>
      <c r="BD121" s="117"/>
      <c r="BE121" s="117"/>
      <c r="BF121" s="117"/>
      <c r="BG121" s="117"/>
      <c r="BH121" s="146" t="s">
        <v>810</v>
      </c>
      <c r="BI121" s="122" t="s">
        <v>942</v>
      </c>
    </row>
    <row r="122" spans="1:150" ht="25.5" hidden="1" customHeight="1" x14ac:dyDescent="0.25">
      <c r="A122" s="29" t="s">
        <v>662</v>
      </c>
      <c r="B122" s="29" t="s">
        <v>663</v>
      </c>
      <c r="C122" s="29" t="s">
        <v>664</v>
      </c>
      <c r="D122" s="40" t="s">
        <v>665</v>
      </c>
      <c r="E122" s="41" t="s">
        <v>648</v>
      </c>
      <c r="F122" s="41" t="s">
        <v>122</v>
      </c>
      <c r="G122" s="41" t="s">
        <v>400</v>
      </c>
      <c r="H122" s="41" t="s">
        <v>137</v>
      </c>
      <c r="I122" s="41" t="s">
        <v>116</v>
      </c>
      <c r="J122" s="41"/>
      <c r="K122" s="41"/>
      <c r="L122" s="41"/>
      <c r="M122" s="41"/>
      <c r="N122" s="42">
        <v>548947.86</v>
      </c>
      <c r="O122" s="42">
        <v>274473.93</v>
      </c>
      <c r="P122" s="33"/>
      <c r="Q122" s="42"/>
      <c r="R122" s="42"/>
      <c r="S122" s="42">
        <v>274473.93</v>
      </c>
      <c r="T122" s="34">
        <v>43311</v>
      </c>
      <c r="U122" s="35">
        <v>43342</v>
      </c>
      <c r="V122" s="35">
        <v>43434</v>
      </c>
      <c r="W122" s="36">
        <v>44205</v>
      </c>
      <c r="X122" s="91"/>
      <c r="Y122" s="91"/>
      <c r="Z122" s="91">
        <v>40000</v>
      </c>
      <c r="AA122" s="91">
        <v>100000</v>
      </c>
      <c r="AB122" s="91">
        <v>58473.93</v>
      </c>
      <c r="AC122" s="91"/>
      <c r="AD122" s="149"/>
      <c r="AE122" s="115"/>
      <c r="AF122" s="170">
        <v>7</v>
      </c>
      <c r="AG122" s="116" t="s">
        <v>239</v>
      </c>
      <c r="AH122" s="170">
        <v>6</v>
      </c>
      <c r="AI122" s="116" t="s">
        <v>775</v>
      </c>
      <c r="AJ122" s="120">
        <v>50</v>
      </c>
      <c r="AK122" s="150" t="s">
        <v>776</v>
      </c>
      <c r="AL122" s="117"/>
      <c r="AM122" s="117"/>
      <c r="AN122" s="117"/>
      <c r="AO122" s="117"/>
      <c r="AP122" s="117" t="s">
        <v>201</v>
      </c>
      <c r="AQ122" s="116" t="s">
        <v>771</v>
      </c>
      <c r="AR122" s="117">
        <v>0.22700000000000001</v>
      </c>
      <c r="AS122" s="117" t="s">
        <v>202</v>
      </c>
      <c r="AT122" s="116" t="s">
        <v>772</v>
      </c>
      <c r="AU122" s="117">
        <v>27</v>
      </c>
      <c r="AV122" s="117" t="s">
        <v>199</v>
      </c>
      <c r="AW122" s="129" t="s">
        <v>773</v>
      </c>
      <c r="AX122" s="117">
        <v>93</v>
      </c>
      <c r="AY122" s="117"/>
      <c r="AZ122" s="116"/>
      <c r="BA122" s="117"/>
      <c r="BB122" s="117"/>
      <c r="BC122" s="117"/>
      <c r="BD122" s="117"/>
      <c r="BE122" s="117"/>
      <c r="BF122" s="117"/>
      <c r="BG122" s="117"/>
      <c r="BH122" s="146" t="s">
        <v>812</v>
      </c>
      <c r="BI122" s="122" t="s">
        <v>942</v>
      </c>
    </row>
    <row r="123" spans="1:150" ht="38.25" hidden="1" customHeight="1" x14ac:dyDescent="0.25">
      <c r="A123" s="29" t="s">
        <v>666</v>
      </c>
      <c r="B123" s="29" t="s">
        <v>667</v>
      </c>
      <c r="C123" s="29" t="s">
        <v>668</v>
      </c>
      <c r="D123" s="40" t="s">
        <v>669</v>
      </c>
      <c r="E123" s="41" t="s">
        <v>653</v>
      </c>
      <c r="F123" s="41" t="s">
        <v>122</v>
      </c>
      <c r="G123" s="41" t="s">
        <v>362</v>
      </c>
      <c r="H123" s="41" t="s">
        <v>137</v>
      </c>
      <c r="I123" s="41" t="s">
        <v>116</v>
      </c>
      <c r="J123" s="41"/>
      <c r="K123" s="41"/>
      <c r="L123" s="41"/>
      <c r="M123" s="41"/>
      <c r="N123" s="42">
        <f>SUM(O123:S123)</f>
        <v>646255.83000000007</v>
      </c>
      <c r="O123" s="42">
        <v>150423.45000000001</v>
      </c>
      <c r="P123" s="33"/>
      <c r="Q123" s="42">
        <v>150423.45000000001</v>
      </c>
      <c r="R123" s="42"/>
      <c r="S123" s="42">
        <v>345408.93</v>
      </c>
      <c r="T123" s="34">
        <v>43368</v>
      </c>
      <c r="U123" s="35">
        <v>43399</v>
      </c>
      <c r="V123" s="35">
        <v>43462</v>
      </c>
      <c r="W123" s="36">
        <v>44196</v>
      </c>
      <c r="X123" s="91"/>
      <c r="Y123" s="91"/>
      <c r="Z123" s="91">
        <f>S123*0.1</f>
        <v>34540.893000000004</v>
      </c>
      <c r="AA123" s="91">
        <f>S123*0.7</f>
        <v>241786.25099999999</v>
      </c>
      <c r="AB123" s="91">
        <f>S123-Z123-AA123</f>
        <v>69081.786000000022</v>
      </c>
      <c r="AC123" s="91"/>
      <c r="AD123" s="149"/>
      <c r="AE123" s="115"/>
      <c r="AF123" s="170">
        <v>6</v>
      </c>
      <c r="AG123" s="116" t="s">
        <v>775</v>
      </c>
      <c r="AH123" s="171">
        <v>7</v>
      </c>
      <c r="AI123" s="134" t="s">
        <v>239</v>
      </c>
      <c r="AJ123" s="120">
        <v>50</v>
      </c>
      <c r="AK123" s="150" t="s">
        <v>776</v>
      </c>
      <c r="AL123" s="117"/>
      <c r="AM123" s="117"/>
      <c r="AN123" s="117"/>
      <c r="AO123" s="117"/>
      <c r="AP123" s="117" t="s">
        <v>201</v>
      </c>
      <c r="AQ123" s="116" t="s">
        <v>771</v>
      </c>
      <c r="AR123" s="117">
        <v>3.45</v>
      </c>
      <c r="AS123" s="117" t="s">
        <v>202</v>
      </c>
      <c r="AT123" s="116" t="s">
        <v>772</v>
      </c>
      <c r="AU123" s="117">
        <v>17</v>
      </c>
      <c r="AV123" s="117" t="s">
        <v>199</v>
      </c>
      <c r="AW123" s="129" t="s">
        <v>773</v>
      </c>
      <c r="AX123" s="117">
        <v>32</v>
      </c>
      <c r="AY123" s="117"/>
      <c r="AZ123" s="116"/>
      <c r="BA123" s="117"/>
      <c r="BB123" s="117"/>
      <c r="BC123" s="117"/>
      <c r="BD123" s="117"/>
      <c r="BE123" s="117"/>
      <c r="BF123" s="117"/>
      <c r="BG123" s="117"/>
      <c r="BH123" s="146" t="s">
        <v>813</v>
      </c>
      <c r="BI123" s="122" t="s">
        <v>942</v>
      </c>
    </row>
    <row r="124" spans="1:150" s="113" customFormat="1" ht="25.5" hidden="1" customHeight="1" x14ac:dyDescent="0.25">
      <c r="A124" s="20" t="s">
        <v>670</v>
      </c>
      <c r="B124" s="21" t="s">
        <v>84</v>
      </c>
      <c r="C124" s="21"/>
      <c r="D124" s="37" t="s">
        <v>671</v>
      </c>
      <c r="E124" s="23"/>
      <c r="F124" s="23"/>
      <c r="G124" s="23"/>
      <c r="H124" s="23"/>
      <c r="I124" s="23"/>
      <c r="J124" s="23"/>
      <c r="K124" s="23"/>
      <c r="L124" s="23"/>
      <c r="M124" s="23"/>
      <c r="N124" s="23"/>
      <c r="O124" s="23"/>
      <c r="P124" s="23"/>
      <c r="Q124" s="23"/>
      <c r="R124" s="23"/>
      <c r="S124" s="52"/>
      <c r="T124" s="25"/>
      <c r="U124" s="38"/>
      <c r="V124" s="38"/>
      <c r="W124" s="28" t="s">
        <v>276</v>
      </c>
      <c r="X124" s="108"/>
      <c r="Y124" s="108"/>
      <c r="Z124" s="108"/>
      <c r="AA124" s="108"/>
      <c r="AB124" s="108"/>
      <c r="AC124" s="108"/>
      <c r="AD124" s="138"/>
      <c r="AE124" s="109"/>
      <c r="AF124" s="112"/>
      <c r="AG124" s="110"/>
      <c r="AH124" s="110"/>
      <c r="AI124" s="111"/>
      <c r="AJ124" s="109"/>
      <c r="AK124" s="112"/>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46"/>
      <c r="BI124" s="122" t="s">
        <v>276</v>
      </c>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row>
    <row r="125" spans="1:150" ht="25.5" hidden="1" customHeight="1" x14ac:dyDescent="0.25">
      <c r="A125" s="29" t="s">
        <v>672</v>
      </c>
      <c r="B125" s="29" t="s">
        <v>673</v>
      </c>
      <c r="C125" s="29" t="s">
        <v>674</v>
      </c>
      <c r="D125" s="30" t="s">
        <v>675</v>
      </c>
      <c r="E125" s="31" t="s">
        <v>653</v>
      </c>
      <c r="F125" s="32" t="s">
        <v>122</v>
      </c>
      <c r="G125" s="32" t="s">
        <v>362</v>
      </c>
      <c r="H125" s="32" t="s">
        <v>141</v>
      </c>
      <c r="I125" s="32" t="s">
        <v>116</v>
      </c>
      <c r="J125" s="32"/>
      <c r="K125" s="32"/>
      <c r="L125" s="32"/>
      <c r="M125" s="32"/>
      <c r="N125" s="33">
        <f>O125+S125</f>
        <v>1681106.52</v>
      </c>
      <c r="O125" s="33">
        <v>252165.98</v>
      </c>
      <c r="P125" s="33">
        <v>0</v>
      </c>
      <c r="Q125" s="33">
        <v>0</v>
      </c>
      <c r="R125" s="33">
        <v>0</v>
      </c>
      <c r="S125" s="33">
        <v>1428940.54</v>
      </c>
      <c r="T125" s="34">
        <v>42491</v>
      </c>
      <c r="U125" s="35">
        <v>42705</v>
      </c>
      <c r="V125" s="35">
        <v>42794</v>
      </c>
      <c r="W125" s="36">
        <v>43904</v>
      </c>
      <c r="X125" s="114">
        <v>0</v>
      </c>
      <c r="Y125" s="114">
        <v>250000</v>
      </c>
      <c r="Z125" s="114">
        <v>332000</v>
      </c>
      <c r="AA125" s="114">
        <v>641207.01</v>
      </c>
      <c r="AB125" s="114">
        <f>S125-Y125-Z125-AA125</f>
        <v>205733.53000000003</v>
      </c>
      <c r="AC125" s="114"/>
      <c r="AD125" s="139"/>
      <c r="AE125" s="115"/>
      <c r="AF125" s="172">
        <v>8</v>
      </c>
      <c r="AG125" s="129" t="s">
        <v>240</v>
      </c>
      <c r="AH125" s="120"/>
      <c r="AI125" s="135"/>
      <c r="AJ125" s="136"/>
      <c r="AK125" s="119"/>
      <c r="AL125" s="120"/>
      <c r="AM125" s="120"/>
      <c r="AN125" s="120"/>
      <c r="AO125" s="120"/>
      <c r="AP125" s="120" t="s">
        <v>203</v>
      </c>
      <c r="AQ125" s="129" t="s">
        <v>204</v>
      </c>
      <c r="AR125" s="120">
        <f>125.34+23</f>
        <v>148.34</v>
      </c>
      <c r="AS125" s="120" t="s">
        <v>205</v>
      </c>
      <c r="AT125" s="129" t="s">
        <v>228</v>
      </c>
      <c r="AU125" s="120">
        <v>68.709999999999994</v>
      </c>
      <c r="AV125" s="120"/>
      <c r="AW125" s="120"/>
      <c r="AX125" s="120"/>
      <c r="AY125" s="120"/>
      <c r="AZ125" s="120"/>
      <c r="BA125" s="120"/>
      <c r="BB125" s="120"/>
      <c r="BC125" s="120"/>
      <c r="BD125" s="120"/>
      <c r="BE125" s="120"/>
      <c r="BF125" s="120"/>
      <c r="BG125" s="120"/>
      <c r="BH125" s="146" t="s">
        <v>804</v>
      </c>
      <c r="BI125" s="122" t="s">
        <v>942</v>
      </c>
    </row>
    <row r="126" spans="1:150" ht="24.75" hidden="1" customHeight="1" thickBot="1" x14ac:dyDescent="0.3">
      <c r="A126" s="15" t="s">
        <v>676</v>
      </c>
      <c r="B126" s="16" t="s">
        <v>84</v>
      </c>
      <c r="C126" s="16"/>
      <c r="D126" s="16" t="s">
        <v>677</v>
      </c>
      <c r="E126" s="17"/>
      <c r="F126" s="17"/>
      <c r="G126" s="17"/>
      <c r="H126" s="17"/>
      <c r="I126" s="17"/>
      <c r="J126" s="17"/>
      <c r="K126" s="17"/>
      <c r="L126" s="17"/>
      <c r="M126" s="17"/>
      <c r="N126" s="17"/>
      <c r="O126" s="17"/>
      <c r="P126" s="17"/>
      <c r="Q126" s="17"/>
      <c r="R126" s="17"/>
      <c r="S126" s="17"/>
      <c r="T126" s="46"/>
      <c r="U126" s="47"/>
      <c r="V126" s="47"/>
      <c r="W126" s="48" t="s">
        <v>276</v>
      </c>
      <c r="X126" s="17"/>
      <c r="Y126" s="17"/>
      <c r="Z126" s="17"/>
      <c r="AA126" s="17"/>
      <c r="AB126" s="17"/>
      <c r="AC126" s="17"/>
      <c r="AD126" s="17"/>
      <c r="AE126" s="115"/>
      <c r="AF126" s="17"/>
      <c r="AG126" s="17"/>
      <c r="AH126" s="17"/>
      <c r="AI126" s="17"/>
      <c r="AJ126" s="136"/>
      <c r="AK126" s="17"/>
      <c r="AL126" s="17"/>
      <c r="AM126" s="17"/>
      <c r="AN126" s="17"/>
      <c r="AO126" s="17"/>
      <c r="AP126" s="107"/>
      <c r="AQ126" s="107"/>
      <c r="AR126" s="107"/>
      <c r="AS126" s="107"/>
      <c r="AT126" s="17"/>
      <c r="AU126" s="107"/>
      <c r="AV126" s="107"/>
      <c r="AW126" s="17"/>
      <c r="AX126" s="107"/>
      <c r="AY126" s="107"/>
      <c r="AZ126" s="17"/>
      <c r="BA126" s="107"/>
      <c r="BB126" s="107"/>
      <c r="BC126" s="107"/>
      <c r="BD126" s="107"/>
      <c r="BE126" s="107"/>
      <c r="BF126" s="107"/>
      <c r="BG126" s="107"/>
      <c r="BI126" s="122" t="s">
        <v>276</v>
      </c>
    </row>
    <row r="127" spans="1:150" s="113" customFormat="1" ht="25.5" hidden="1" customHeight="1" x14ac:dyDescent="0.25">
      <c r="A127" s="20" t="s">
        <v>678</v>
      </c>
      <c r="B127" s="21" t="s">
        <v>84</v>
      </c>
      <c r="C127" s="21"/>
      <c r="D127" s="22" t="s">
        <v>679</v>
      </c>
      <c r="E127" s="23"/>
      <c r="F127" s="23"/>
      <c r="G127" s="23"/>
      <c r="H127" s="23"/>
      <c r="I127" s="23"/>
      <c r="J127" s="23"/>
      <c r="K127" s="23"/>
      <c r="L127" s="23"/>
      <c r="M127" s="23"/>
      <c r="N127" s="23"/>
      <c r="O127" s="23"/>
      <c r="P127" s="23"/>
      <c r="Q127" s="23"/>
      <c r="R127" s="23"/>
      <c r="S127" s="24"/>
      <c r="T127" s="25"/>
      <c r="U127" s="38"/>
      <c r="V127" s="38"/>
      <c r="W127" s="28" t="s">
        <v>276</v>
      </c>
      <c r="X127" s="108"/>
      <c r="Y127" s="108"/>
      <c r="Z127" s="108"/>
      <c r="AA127" s="108"/>
      <c r="AB127" s="108"/>
      <c r="AC127" s="108"/>
      <c r="AD127" s="138"/>
      <c r="AE127" s="109"/>
      <c r="AF127" s="112"/>
      <c r="AG127" s="110"/>
      <c r="AH127" s="110"/>
      <c r="AI127" s="111"/>
      <c r="AJ127" s="109"/>
      <c r="AK127" s="112"/>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46"/>
      <c r="BI127" s="122" t="s">
        <v>276</v>
      </c>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101"/>
      <c r="EC127" s="101"/>
      <c r="ED127" s="101"/>
      <c r="EE127" s="101"/>
      <c r="EF127" s="101"/>
      <c r="EG127" s="101"/>
      <c r="EH127" s="101"/>
      <c r="EI127" s="101"/>
      <c r="EJ127" s="101"/>
      <c r="EK127" s="101"/>
      <c r="EL127" s="101"/>
      <c r="EM127" s="101"/>
      <c r="EN127" s="101"/>
      <c r="EO127" s="101"/>
      <c r="EP127" s="101"/>
      <c r="EQ127" s="101"/>
      <c r="ER127" s="101"/>
      <c r="ES127" s="101"/>
      <c r="ET127" s="101"/>
    </row>
    <row r="128" spans="1:150" ht="25.5" hidden="1" customHeight="1" x14ac:dyDescent="0.25">
      <c r="A128" s="29" t="s">
        <v>680</v>
      </c>
      <c r="B128" s="29" t="s">
        <v>681</v>
      </c>
      <c r="C128" s="29" t="s">
        <v>682</v>
      </c>
      <c r="D128" s="30" t="s">
        <v>683</v>
      </c>
      <c r="E128" s="31" t="s">
        <v>684</v>
      </c>
      <c r="F128" s="32" t="s">
        <v>122</v>
      </c>
      <c r="G128" s="32" t="s">
        <v>409</v>
      </c>
      <c r="H128" s="32" t="s">
        <v>144</v>
      </c>
      <c r="I128" s="32" t="s">
        <v>116</v>
      </c>
      <c r="J128" s="32"/>
      <c r="K128" s="32"/>
      <c r="L128" s="32"/>
      <c r="M128" s="32"/>
      <c r="N128" s="33">
        <v>2800256.02</v>
      </c>
      <c r="O128" s="33"/>
      <c r="P128" s="33"/>
      <c r="Q128" s="33"/>
      <c r="R128" s="33">
        <v>420038.40000000002</v>
      </c>
      <c r="S128" s="33">
        <v>2380217.62</v>
      </c>
      <c r="T128" s="34">
        <v>42826</v>
      </c>
      <c r="U128" s="35">
        <v>42856</v>
      </c>
      <c r="V128" s="35">
        <v>42916</v>
      </c>
      <c r="W128" s="36">
        <v>43545</v>
      </c>
      <c r="X128" s="114"/>
      <c r="Y128" s="114">
        <f>S128/2</f>
        <v>1190108.81</v>
      </c>
      <c r="Z128" s="114">
        <f>S128/2</f>
        <v>1190108.81</v>
      </c>
      <c r="AA128" s="114"/>
      <c r="AB128" s="114"/>
      <c r="AC128" s="114"/>
      <c r="AD128" s="139"/>
      <c r="AE128" s="115"/>
      <c r="AF128" s="119">
        <v>5</v>
      </c>
      <c r="AG128" s="173" t="s">
        <v>777</v>
      </c>
      <c r="AH128" s="120"/>
      <c r="AI128" s="174"/>
      <c r="AJ128" s="136"/>
      <c r="AK128" s="175"/>
      <c r="AL128" s="120"/>
      <c r="AM128" s="120"/>
      <c r="AN128" s="120"/>
      <c r="AO128" s="120"/>
      <c r="AP128" s="176" t="s">
        <v>206</v>
      </c>
      <c r="AQ128" s="173" t="s">
        <v>778</v>
      </c>
      <c r="AR128" s="177">
        <v>5100</v>
      </c>
      <c r="AS128" s="120"/>
      <c r="AT128" s="178"/>
      <c r="AU128" s="173"/>
      <c r="AV128" s="120"/>
      <c r="AW128" s="120"/>
      <c r="AX128" s="120"/>
      <c r="AY128" s="120"/>
      <c r="AZ128" s="120"/>
      <c r="BA128" s="120"/>
      <c r="BB128" s="120"/>
      <c r="BC128" s="120"/>
      <c r="BD128" s="120"/>
      <c r="BE128" s="120"/>
      <c r="BF128" s="120"/>
      <c r="BG128" s="120"/>
      <c r="BH128" s="146" t="s">
        <v>805</v>
      </c>
      <c r="BI128" s="122" t="s">
        <v>942</v>
      </c>
    </row>
    <row r="129" spans="1:150" ht="24.75" hidden="1" customHeight="1" thickBot="1" x14ac:dyDescent="0.3">
      <c r="A129" s="15" t="s">
        <v>685</v>
      </c>
      <c r="B129" s="16" t="s">
        <v>84</v>
      </c>
      <c r="C129" s="16"/>
      <c r="D129" s="16" t="s">
        <v>686</v>
      </c>
      <c r="E129" s="17"/>
      <c r="F129" s="17"/>
      <c r="G129" s="17"/>
      <c r="H129" s="17"/>
      <c r="I129" s="17"/>
      <c r="J129" s="17"/>
      <c r="K129" s="17"/>
      <c r="L129" s="17"/>
      <c r="M129" s="17"/>
      <c r="N129" s="17"/>
      <c r="O129" s="17"/>
      <c r="P129" s="17"/>
      <c r="Q129" s="17"/>
      <c r="R129" s="17"/>
      <c r="S129" s="17"/>
      <c r="T129" s="46"/>
      <c r="U129" s="47"/>
      <c r="V129" s="47"/>
      <c r="W129" s="48" t="s">
        <v>276</v>
      </c>
      <c r="X129" s="17"/>
      <c r="Y129" s="17"/>
      <c r="Z129" s="17"/>
      <c r="AA129" s="17"/>
      <c r="AB129" s="17"/>
      <c r="AC129" s="17"/>
      <c r="AD129" s="17"/>
      <c r="AE129" s="115"/>
      <c r="AF129" s="17"/>
      <c r="AG129" s="17"/>
      <c r="AH129" s="17"/>
      <c r="AI129" s="17"/>
      <c r="AJ129" s="17"/>
      <c r="AK129" s="17"/>
      <c r="AL129" s="17"/>
      <c r="AM129" s="17"/>
      <c r="AN129" s="17"/>
      <c r="AO129" s="17"/>
      <c r="AP129" s="107"/>
      <c r="AQ129" s="107"/>
      <c r="AR129" s="107"/>
      <c r="AS129" s="107"/>
      <c r="AT129" s="17"/>
      <c r="AU129" s="107"/>
      <c r="AV129" s="107"/>
      <c r="AW129" s="17"/>
      <c r="AX129" s="107"/>
      <c r="AY129" s="107"/>
      <c r="AZ129" s="17"/>
      <c r="BA129" s="107"/>
      <c r="BB129" s="107"/>
      <c r="BC129" s="107"/>
      <c r="BD129" s="107"/>
      <c r="BE129" s="107"/>
      <c r="BF129" s="107"/>
      <c r="BG129" s="107"/>
      <c r="BI129" s="122" t="s">
        <v>276</v>
      </c>
    </row>
    <row r="130" spans="1:150" ht="24.75" hidden="1" customHeight="1" thickBot="1" x14ac:dyDescent="0.3">
      <c r="A130" s="15" t="s">
        <v>687</v>
      </c>
      <c r="B130" s="16" t="s">
        <v>84</v>
      </c>
      <c r="C130" s="16"/>
      <c r="D130" s="16" t="s">
        <v>688</v>
      </c>
      <c r="E130" s="17"/>
      <c r="F130" s="17"/>
      <c r="G130" s="17"/>
      <c r="H130" s="17"/>
      <c r="I130" s="17"/>
      <c r="J130" s="17"/>
      <c r="K130" s="17"/>
      <c r="L130" s="17"/>
      <c r="M130" s="17"/>
      <c r="N130" s="17"/>
      <c r="O130" s="17"/>
      <c r="P130" s="17"/>
      <c r="Q130" s="17"/>
      <c r="R130" s="17"/>
      <c r="S130" s="17"/>
      <c r="T130" s="46"/>
      <c r="U130" s="47"/>
      <c r="V130" s="47"/>
      <c r="W130" s="48" t="s">
        <v>276</v>
      </c>
      <c r="X130" s="17"/>
      <c r="Y130" s="17"/>
      <c r="Z130" s="17"/>
      <c r="AA130" s="17"/>
      <c r="AB130" s="17"/>
      <c r="AC130" s="17"/>
      <c r="AD130" s="17"/>
      <c r="AE130" s="115"/>
      <c r="AF130" s="17"/>
      <c r="AG130" s="17"/>
      <c r="AH130" s="17"/>
      <c r="AI130" s="17"/>
      <c r="AJ130" s="17"/>
      <c r="AK130" s="17"/>
      <c r="AL130" s="17"/>
      <c r="AM130" s="17"/>
      <c r="AN130" s="17"/>
      <c r="AO130" s="17"/>
      <c r="AP130" s="107"/>
      <c r="AQ130" s="107"/>
      <c r="AR130" s="107"/>
      <c r="AS130" s="107"/>
      <c r="AT130" s="17"/>
      <c r="AU130" s="107"/>
      <c r="AV130" s="107"/>
      <c r="AW130" s="17"/>
      <c r="AX130" s="107"/>
      <c r="AY130" s="107"/>
      <c r="AZ130" s="17"/>
      <c r="BA130" s="107"/>
      <c r="BB130" s="107"/>
      <c r="BC130" s="107"/>
      <c r="BD130" s="107"/>
      <c r="BE130" s="107"/>
      <c r="BF130" s="107"/>
      <c r="BG130" s="107"/>
      <c r="BI130" s="122" t="s">
        <v>276</v>
      </c>
    </row>
    <row r="131" spans="1:150" s="113" customFormat="1" ht="25.5" customHeight="1" x14ac:dyDescent="0.25">
      <c r="A131" s="20" t="s">
        <v>689</v>
      </c>
      <c r="B131" s="21" t="s">
        <v>84</v>
      </c>
      <c r="C131" s="21"/>
      <c r="D131" s="37" t="s">
        <v>690</v>
      </c>
      <c r="E131" s="23"/>
      <c r="F131" s="23"/>
      <c r="G131" s="23"/>
      <c r="H131" s="23"/>
      <c r="I131" s="23"/>
      <c r="J131" s="23"/>
      <c r="K131" s="23"/>
      <c r="L131" s="23"/>
      <c r="M131" s="23"/>
      <c r="N131" s="23"/>
      <c r="O131" s="23"/>
      <c r="P131" s="23"/>
      <c r="Q131" s="23"/>
      <c r="R131" s="23"/>
      <c r="S131" s="24"/>
      <c r="T131" s="25"/>
      <c r="U131" s="38"/>
      <c r="V131" s="38"/>
      <c r="W131" s="28" t="s">
        <v>276</v>
      </c>
      <c r="X131" s="108"/>
      <c r="Y131" s="108"/>
      <c r="Z131" s="108"/>
      <c r="AA131" s="108"/>
      <c r="AB131" s="108"/>
      <c r="AC131" s="108"/>
      <c r="AD131" s="138"/>
      <c r="AE131" s="109"/>
      <c r="AF131" s="112"/>
      <c r="AG131" s="110"/>
      <c r="AH131" s="110"/>
      <c r="AI131" s="111"/>
      <c r="AJ131" s="109"/>
      <c r="AK131" s="112"/>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46"/>
      <c r="BI131" s="122" t="s">
        <v>276</v>
      </c>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101"/>
      <c r="DQ131" s="101"/>
      <c r="DR131" s="101"/>
      <c r="DS131" s="101"/>
      <c r="DT131" s="101"/>
      <c r="DU131" s="101"/>
      <c r="DV131" s="101"/>
      <c r="DW131" s="101"/>
      <c r="DX131" s="101"/>
      <c r="DY131" s="101"/>
      <c r="DZ131" s="101"/>
      <c r="EA131" s="101"/>
      <c r="EB131" s="101"/>
      <c r="EC131" s="101"/>
      <c r="ED131" s="101"/>
      <c r="EE131" s="101"/>
      <c r="EF131" s="101"/>
      <c r="EG131" s="101"/>
      <c r="EH131" s="101"/>
      <c r="EI131" s="101"/>
      <c r="EJ131" s="101"/>
      <c r="EK131" s="101"/>
      <c r="EL131" s="101"/>
      <c r="EM131" s="101"/>
      <c r="EN131" s="101"/>
      <c r="EO131" s="101"/>
      <c r="EP131" s="101"/>
      <c r="EQ131" s="101"/>
      <c r="ER131" s="101"/>
      <c r="ES131" s="101"/>
      <c r="ET131" s="101"/>
    </row>
    <row r="132" spans="1:150" s="101" customFormat="1" ht="25.5" customHeight="1" x14ac:dyDescent="0.25">
      <c r="A132" s="39" t="s">
        <v>691</v>
      </c>
      <c r="B132" s="39" t="s">
        <v>692</v>
      </c>
      <c r="C132" s="39" t="s">
        <v>693</v>
      </c>
      <c r="D132" s="40" t="s">
        <v>694</v>
      </c>
      <c r="E132" s="41" t="s">
        <v>281</v>
      </c>
      <c r="F132" s="41" t="s">
        <v>122</v>
      </c>
      <c r="G132" s="41" t="s">
        <v>609</v>
      </c>
      <c r="H132" s="41" t="s">
        <v>695</v>
      </c>
      <c r="I132" s="41" t="s">
        <v>116</v>
      </c>
      <c r="J132" s="41"/>
      <c r="K132" s="41"/>
      <c r="L132" s="41"/>
      <c r="M132" s="41"/>
      <c r="N132" s="42">
        <v>363047.26</v>
      </c>
      <c r="O132" s="42">
        <v>54457.09</v>
      </c>
      <c r="P132" s="42"/>
      <c r="Q132" s="42"/>
      <c r="R132" s="42"/>
      <c r="S132" s="42">
        <v>308590.17</v>
      </c>
      <c r="T132" s="43">
        <v>42644</v>
      </c>
      <c r="U132" s="44">
        <v>42795</v>
      </c>
      <c r="V132" s="44">
        <v>42916</v>
      </c>
      <c r="W132" s="344">
        <v>44196</v>
      </c>
      <c r="X132" s="91">
        <v>0</v>
      </c>
      <c r="Y132" s="91">
        <v>138865.57999999999</v>
      </c>
      <c r="Z132" s="91">
        <f>S132-Y132</f>
        <v>169724.59</v>
      </c>
      <c r="AA132" s="91">
        <v>0</v>
      </c>
      <c r="AB132" s="91">
        <v>0</v>
      </c>
      <c r="AC132" s="91"/>
      <c r="AD132" s="149"/>
      <c r="AE132" s="131"/>
      <c r="AF132" s="133">
        <v>38</v>
      </c>
      <c r="AG132" s="116" t="s">
        <v>254</v>
      </c>
      <c r="AH132" s="117"/>
      <c r="AI132" s="132"/>
      <c r="AJ132" s="131"/>
      <c r="AK132" s="133"/>
      <c r="AL132" s="117"/>
      <c r="AM132" s="117"/>
      <c r="AN132" s="117"/>
      <c r="AO132" s="117"/>
      <c r="AP132" s="117" t="s">
        <v>179</v>
      </c>
      <c r="AQ132" s="116" t="s">
        <v>779</v>
      </c>
      <c r="AR132" s="117">
        <v>5.5</v>
      </c>
      <c r="AS132" s="117" t="s">
        <v>229</v>
      </c>
      <c r="AT132" s="116" t="s">
        <v>780</v>
      </c>
      <c r="AU132" s="117">
        <v>1</v>
      </c>
      <c r="AV132" s="117" t="s">
        <v>182</v>
      </c>
      <c r="AW132" s="57" t="s">
        <v>781</v>
      </c>
      <c r="AX132" s="117">
        <v>2</v>
      </c>
      <c r="AY132" s="117" t="s">
        <v>180</v>
      </c>
      <c r="AZ132" s="116" t="s">
        <v>181</v>
      </c>
      <c r="BA132" s="117">
        <v>2</v>
      </c>
      <c r="BB132" s="117"/>
      <c r="BC132" s="117"/>
      <c r="BD132" s="117"/>
      <c r="BE132" s="117"/>
      <c r="BF132" s="117"/>
      <c r="BG132" s="117"/>
      <c r="BH132" s="146" t="s">
        <v>822</v>
      </c>
      <c r="BI132" s="122" t="s">
        <v>942</v>
      </c>
    </row>
    <row r="133" spans="1:150" s="101" customFormat="1" ht="25.5" customHeight="1" x14ac:dyDescent="0.25">
      <c r="A133" s="39" t="s">
        <v>696</v>
      </c>
      <c r="B133" s="39" t="s">
        <v>697</v>
      </c>
      <c r="C133" s="39" t="s">
        <v>698</v>
      </c>
      <c r="D133" s="40" t="s">
        <v>699</v>
      </c>
      <c r="E133" s="41" t="s">
        <v>298</v>
      </c>
      <c r="F133" s="41" t="s">
        <v>122</v>
      </c>
      <c r="G133" s="41" t="s">
        <v>400</v>
      </c>
      <c r="H133" s="41" t="s">
        <v>695</v>
      </c>
      <c r="I133" s="41" t="s">
        <v>116</v>
      </c>
      <c r="J133" s="41"/>
      <c r="K133" s="41"/>
      <c r="L133" s="41"/>
      <c r="M133" s="41"/>
      <c r="N133" s="42" t="s">
        <v>1068</v>
      </c>
      <c r="O133" s="42" t="s">
        <v>1067</v>
      </c>
      <c r="P133" s="42"/>
      <c r="Q133" s="42"/>
      <c r="R133" s="42"/>
      <c r="S133" s="42" t="s">
        <v>1066</v>
      </c>
      <c r="T133" s="43">
        <v>42644</v>
      </c>
      <c r="U133" s="44">
        <v>42705</v>
      </c>
      <c r="V133" s="44">
        <v>42825</v>
      </c>
      <c r="W133" s="45">
        <v>43373</v>
      </c>
      <c r="X133" s="91"/>
      <c r="Y133" s="91">
        <v>191237.94</v>
      </c>
      <c r="Z133" s="91">
        <v>50000</v>
      </c>
      <c r="AA133" s="91"/>
      <c r="AB133" s="91"/>
      <c r="AC133" s="91"/>
      <c r="AD133" s="149"/>
      <c r="AE133" s="131"/>
      <c r="AF133" s="133">
        <v>38</v>
      </c>
      <c r="AG133" s="116" t="s">
        <v>254</v>
      </c>
      <c r="AH133" s="117"/>
      <c r="AI133" s="132"/>
      <c r="AJ133" s="131"/>
      <c r="AK133" s="133"/>
      <c r="AL133" s="117"/>
      <c r="AM133" s="117"/>
      <c r="AN133" s="117"/>
      <c r="AO133" s="117"/>
      <c r="AP133" s="117" t="s">
        <v>179</v>
      </c>
      <c r="AQ133" s="116" t="s">
        <v>779</v>
      </c>
      <c r="AR133" s="116">
        <f>0.7-0.18</f>
        <v>0.52</v>
      </c>
      <c r="AS133" s="117" t="s">
        <v>182</v>
      </c>
      <c r="AT133" s="116" t="s">
        <v>781</v>
      </c>
      <c r="AU133" s="117">
        <v>3</v>
      </c>
      <c r="AV133" s="131"/>
      <c r="AW133" s="131"/>
      <c r="AX133" s="131"/>
      <c r="AY133" s="116"/>
      <c r="AZ133" s="116"/>
      <c r="BA133" s="117"/>
      <c r="BB133" s="117"/>
      <c r="BC133" s="117"/>
      <c r="BD133" s="117"/>
      <c r="BE133" s="117"/>
      <c r="BF133" s="117"/>
      <c r="BG133" s="117"/>
      <c r="BH133" s="146" t="s">
        <v>820</v>
      </c>
      <c r="BI133" s="122" t="s">
        <v>940</v>
      </c>
    </row>
    <row r="134" spans="1:150" s="101" customFormat="1" ht="25.5" customHeight="1" x14ac:dyDescent="0.25">
      <c r="A134" s="39" t="s">
        <v>700</v>
      </c>
      <c r="B134" s="39" t="s">
        <v>701</v>
      </c>
      <c r="C134" s="39" t="s">
        <v>1011</v>
      </c>
      <c r="D134" s="40" t="s">
        <v>702</v>
      </c>
      <c r="E134" s="41" t="s">
        <v>298</v>
      </c>
      <c r="F134" s="41" t="s">
        <v>122</v>
      </c>
      <c r="G134" s="41" t="s">
        <v>400</v>
      </c>
      <c r="H134" s="41" t="s">
        <v>695</v>
      </c>
      <c r="I134" s="41" t="s">
        <v>116</v>
      </c>
      <c r="J134" s="41"/>
      <c r="K134" s="41"/>
      <c r="L134" s="41"/>
      <c r="M134" s="41"/>
      <c r="N134" s="42" t="s">
        <v>1074</v>
      </c>
      <c r="O134" s="42" t="s">
        <v>1073</v>
      </c>
      <c r="P134" s="42"/>
      <c r="Q134" s="42"/>
      <c r="R134" s="42"/>
      <c r="S134" s="42" t="s">
        <v>1072</v>
      </c>
      <c r="T134" s="43">
        <v>43373</v>
      </c>
      <c r="U134" s="44">
        <v>43585</v>
      </c>
      <c r="V134" s="44">
        <v>43676</v>
      </c>
      <c r="W134" s="45">
        <v>44438</v>
      </c>
      <c r="X134" s="91"/>
      <c r="Y134" s="91"/>
      <c r="Z134" s="91"/>
      <c r="AA134" s="91" t="e">
        <f>S134*0.4</f>
        <v>#VALUE!</v>
      </c>
      <c r="AB134" s="91" t="e">
        <f>S134*0.4</f>
        <v>#VALUE!</v>
      </c>
      <c r="AC134" s="91" t="e">
        <f>S134*0.2</f>
        <v>#VALUE!</v>
      </c>
      <c r="AD134" s="149"/>
      <c r="AE134" s="131"/>
      <c r="AF134" s="133">
        <v>38</v>
      </c>
      <c r="AG134" s="116" t="s">
        <v>254</v>
      </c>
      <c r="AH134" s="117"/>
      <c r="AI134" s="132"/>
      <c r="AJ134" s="131"/>
      <c r="AK134" s="133"/>
      <c r="AL134" s="117"/>
      <c r="AM134" s="117"/>
      <c r="AN134" s="117"/>
      <c r="AO134" s="117"/>
      <c r="AP134" s="117" t="s">
        <v>179</v>
      </c>
      <c r="AQ134" s="116" t="s">
        <v>779</v>
      </c>
      <c r="AR134" s="116">
        <f>7.3+0.18</f>
        <v>7.4799999999999995</v>
      </c>
      <c r="AS134" s="117" t="s">
        <v>183</v>
      </c>
      <c r="AT134" s="116" t="s">
        <v>782</v>
      </c>
      <c r="AU134" s="117">
        <v>2</v>
      </c>
      <c r="AV134" s="116" t="s">
        <v>180</v>
      </c>
      <c r="AW134" s="116" t="s">
        <v>181</v>
      </c>
      <c r="AX134" s="117">
        <v>1</v>
      </c>
      <c r="AY134" s="131"/>
      <c r="AZ134" s="131"/>
      <c r="BA134" s="131"/>
      <c r="BB134" s="131"/>
      <c r="BC134" s="131"/>
      <c r="BD134" s="131"/>
      <c r="BE134" s="131"/>
      <c r="BF134" s="131"/>
      <c r="BG134" s="131"/>
      <c r="BH134" s="146" t="s">
        <v>885</v>
      </c>
      <c r="BI134" s="122" t="s">
        <v>948</v>
      </c>
    </row>
    <row r="135" spans="1:150" s="101" customFormat="1" ht="25.5" customHeight="1" x14ac:dyDescent="0.25">
      <c r="A135" s="39" t="s">
        <v>703</v>
      </c>
      <c r="B135" s="39" t="s">
        <v>704</v>
      </c>
      <c r="C135" s="39"/>
      <c r="D135" s="40" t="s">
        <v>705</v>
      </c>
      <c r="E135" s="41" t="s">
        <v>298</v>
      </c>
      <c r="F135" s="41" t="s">
        <v>122</v>
      </c>
      <c r="G135" s="41" t="s">
        <v>400</v>
      </c>
      <c r="H135" s="41" t="s">
        <v>695</v>
      </c>
      <c r="I135" s="41" t="s">
        <v>116</v>
      </c>
      <c r="J135" s="41"/>
      <c r="K135" s="41"/>
      <c r="L135" s="41"/>
      <c r="M135" s="41" t="s">
        <v>38</v>
      </c>
      <c r="N135" s="42">
        <v>296511.84999999998</v>
      </c>
      <c r="O135" s="42">
        <v>44476.78</v>
      </c>
      <c r="P135" s="42"/>
      <c r="Q135" s="42"/>
      <c r="R135" s="42"/>
      <c r="S135" s="42">
        <v>252035.07</v>
      </c>
      <c r="T135" s="43"/>
      <c r="U135" s="44"/>
      <c r="V135" s="44"/>
      <c r="W135" s="45" t="s">
        <v>276</v>
      </c>
      <c r="X135" s="91"/>
      <c r="Y135" s="91"/>
      <c r="Z135" s="91"/>
      <c r="AA135" s="91"/>
      <c r="AB135" s="91"/>
      <c r="AC135" s="91"/>
      <c r="AD135" s="149"/>
      <c r="AE135" s="131"/>
      <c r="AF135" s="133">
        <v>39</v>
      </c>
      <c r="AG135" s="116" t="s">
        <v>254</v>
      </c>
      <c r="AH135" s="117"/>
      <c r="AI135" s="132"/>
      <c r="AJ135" s="131"/>
      <c r="AK135" s="133"/>
      <c r="AL135" s="117"/>
      <c r="AM135" s="117"/>
      <c r="AN135" s="117"/>
      <c r="AO135" s="117"/>
      <c r="AP135" s="117"/>
      <c r="AQ135" s="116"/>
      <c r="AR135" s="117"/>
      <c r="AS135" s="117"/>
      <c r="AT135" s="117"/>
      <c r="AU135" s="117"/>
      <c r="AV135" s="117"/>
      <c r="AW135" s="117"/>
      <c r="AX135" s="117"/>
      <c r="AY135" s="117"/>
      <c r="AZ135" s="117"/>
      <c r="BA135" s="117"/>
      <c r="BB135" s="117"/>
      <c r="BC135" s="117"/>
      <c r="BD135" s="117"/>
      <c r="BE135" s="117"/>
      <c r="BF135" s="117"/>
      <c r="BG135" s="117"/>
      <c r="BH135" s="146"/>
      <c r="BI135" s="122" t="s">
        <v>276</v>
      </c>
    </row>
    <row r="136" spans="1:150" s="101" customFormat="1" ht="25.5" customHeight="1" x14ac:dyDescent="0.25">
      <c r="A136" s="39" t="s">
        <v>706</v>
      </c>
      <c r="B136" s="39" t="s">
        <v>707</v>
      </c>
      <c r="C136" s="39" t="s">
        <v>708</v>
      </c>
      <c r="D136" s="40" t="s">
        <v>709</v>
      </c>
      <c r="E136" s="41" t="s">
        <v>273</v>
      </c>
      <c r="F136" s="41" t="s">
        <v>122</v>
      </c>
      <c r="G136" s="41" t="s">
        <v>362</v>
      </c>
      <c r="H136" s="41" t="s">
        <v>695</v>
      </c>
      <c r="I136" s="41" t="s">
        <v>116</v>
      </c>
      <c r="J136" s="41"/>
      <c r="K136" s="41"/>
      <c r="L136" s="41"/>
      <c r="M136" s="41"/>
      <c r="N136" s="42" t="s">
        <v>1071</v>
      </c>
      <c r="O136" s="42" t="s">
        <v>1070</v>
      </c>
      <c r="P136" s="42"/>
      <c r="Q136" s="42"/>
      <c r="R136" s="42"/>
      <c r="S136" s="42" t="s">
        <v>1069</v>
      </c>
      <c r="T136" s="43">
        <v>42644</v>
      </c>
      <c r="U136" s="44">
        <v>42705</v>
      </c>
      <c r="V136" s="44">
        <v>42825</v>
      </c>
      <c r="W136" s="45">
        <v>43524</v>
      </c>
      <c r="X136" s="91">
        <v>0</v>
      </c>
      <c r="Y136" s="91">
        <v>140000</v>
      </c>
      <c r="Z136" s="91">
        <v>140000</v>
      </c>
      <c r="AA136" s="91">
        <v>18352.16</v>
      </c>
      <c r="AB136" s="91">
        <v>0</v>
      </c>
      <c r="AC136" s="91"/>
      <c r="AD136" s="149"/>
      <c r="AE136" s="131"/>
      <c r="AF136" s="133">
        <v>38</v>
      </c>
      <c r="AG136" s="116" t="s">
        <v>254</v>
      </c>
      <c r="AH136" s="117"/>
      <c r="AI136" s="132"/>
      <c r="AJ136" s="131"/>
      <c r="AK136" s="133"/>
      <c r="AL136" s="117"/>
      <c r="AM136" s="117"/>
      <c r="AN136" s="117"/>
      <c r="AO136" s="117"/>
      <c r="AP136" s="117" t="s">
        <v>179</v>
      </c>
      <c r="AQ136" s="116" t="s">
        <v>783</v>
      </c>
      <c r="AR136" s="117">
        <v>4</v>
      </c>
      <c r="AS136" s="116" t="s">
        <v>180</v>
      </c>
      <c r="AT136" s="116" t="s">
        <v>181</v>
      </c>
      <c r="AU136" s="117">
        <v>1</v>
      </c>
      <c r="AV136" s="117"/>
      <c r="AW136" s="117"/>
      <c r="AX136" s="117"/>
      <c r="AY136" s="131"/>
      <c r="AZ136" s="131"/>
      <c r="BA136" s="131"/>
      <c r="BB136" s="131"/>
      <c r="BC136" s="131"/>
      <c r="BD136" s="131"/>
      <c r="BE136" s="131"/>
      <c r="BF136" s="131"/>
      <c r="BG136" s="131"/>
      <c r="BH136" s="146" t="s">
        <v>821</v>
      </c>
      <c r="BI136" s="122" t="s">
        <v>940</v>
      </c>
    </row>
    <row r="137" spans="1:150" s="101" customFormat="1" ht="25.5" customHeight="1" x14ac:dyDescent="0.25">
      <c r="A137" s="39" t="s">
        <v>710</v>
      </c>
      <c r="B137" s="39" t="s">
        <v>711</v>
      </c>
      <c r="C137" s="39" t="s">
        <v>712</v>
      </c>
      <c r="D137" s="40" t="s">
        <v>713</v>
      </c>
      <c r="E137" s="41" t="s">
        <v>267</v>
      </c>
      <c r="F137" s="41" t="s">
        <v>122</v>
      </c>
      <c r="G137" s="41" t="s">
        <v>494</v>
      </c>
      <c r="H137" s="41" t="s">
        <v>695</v>
      </c>
      <c r="I137" s="41" t="s">
        <v>116</v>
      </c>
      <c r="J137" s="41"/>
      <c r="K137" s="41"/>
      <c r="L137" s="41"/>
      <c r="M137" s="41"/>
      <c r="N137" s="42" t="s">
        <v>1064</v>
      </c>
      <c r="O137" s="42" t="s">
        <v>1065</v>
      </c>
      <c r="P137" s="42"/>
      <c r="Q137" s="42"/>
      <c r="R137" s="42"/>
      <c r="S137" s="42" t="s">
        <v>1063</v>
      </c>
      <c r="T137" s="43">
        <v>42644</v>
      </c>
      <c r="U137" s="44">
        <v>42705</v>
      </c>
      <c r="V137" s="44">
        <v>42825</v>
      </c>
      <c r="W137" s="45">
        <v>43496</v>
      </c>
      <c r="X137" s="91"/>
      <c r="Y137" s="91">
        <v>117700</v>
      </c>
      <c r="Z137" s="91">
        <v>147700</v>
      </c>
      <c r="AA137" s="91">
        <v>91045.8</v>
      </c>
      <c r="AB137" s="91"/>
      <c r="AC137" s="91"/>
      <c r="AD137" s="149"/>
      <c r="AE137" s="131"/>
      <c r="AF137" s="133">
        <v>38</v>
      </c>
      <c r="AG137" s="116" t="s">
        <v>254</v>
      </c>
      <c r="AH137" s="117"/>
      <c r="AI137" s="132"/>
      <c r="AJ137" s="131"/>
      <c r="AK137" s="133"/>
      <c r="AL137" s="117"/>
      <c r="AM137" s="117"/>
      <c r="AN137" s="117"/>
      <c r="AO137" s="117"/>
      <c r="AP137" s="117" t="s">
        <v>179</v>
      </c>
      <c r="AQ137" s="116" t="s">
        <v>783</v>
      </c>
      <c r="AR137" s="116">
        <v>3.47</v>
      </c>
      <c r="AS137" s="116" t="s">
        <v>180</v>
      </c>
      <c r="AT137" s="116" t="s">
        <v>181</v>
      </c>
      <c r="AU137" s="117">
        <v>1</v>
      </c>
      <c r="AV137" s="117"/>
      <c r="AW137" s="117"/>
      <c r="AX137" s="117"/>
      <c r="AY137" s="116"/>
      <c r="AZ137" s="116"/>
      <c r="BA137" s="117"/>
      <c r="BB137" s="117"/>
      <c r="BC137" s="117"/>
      <c r="BD137" s="117"/>
      <c r="BE137" s="117"/>
      <c r="BF137" s="117"/>
      <c r="BG137" s="117"/>
      <c r="BH137" s="146" t="s">
        <v>819</v>
      </c>
      <c r="BI137" s="122" t="s">
        <v>940</v>
      </c>
    </row>
    <row r="138" spans="1:150" ht="25.5" customHeight="1" x14ac:dyDescent="0.25">
      <c r="A138" s="29" t="s">
        <v>714</v>
      </c>
      <c r="B138" s="29" t="s">
        <v>715</v>
      </c>
      <c r="C138" s="39" t="s">
        <v>1056</v>
      </c>
      <c r="D138" s="30" t="s">
        <v>716</v>
      </c>
      <c r="E138" s="31" t="s">
        <v>267</v>
      </c>
      <c r="F138" s="32" t="s">
        <v>122</v>
      </c>
      <c r="G138" s="32" t="s">
        <v>494</v>
      </c>
      <c r="H138" s="32" t="s">
        <v>695</v>
      </c>
      <c r="I138" s="32" t="s">
        <v>116</v>
      </c>
      <c r="J138" s="32"/>
      <c r="K138" s="32"/>
      <c r="L138" s="32"/>
      <c r="M138" s="32"/>
      <c r="N138" s="33">
        <v>129411.77</v>
      </c>
      <c r="O138" s="33">
        <v>19411.77</v>
      </c>
      <c r="P138" s="33"/>
      <c r="Q138" s="33"/>
      <c r="R138" s="33"/>
      <c r="S138" s="42">
        <v>110000</v>
      </c>
      <c r="T138" s="43">
        <v>43373</v>
      </c>
      <c r="U138" s="44">
        <v>43646</v>
      </c>
      <c r="V138" s="44">
        <v>43707</v>
      </c>
      <c r="W138" s="45">
        <v>44377</v>
      </c>
      <c r="X138" s="114"/>
      <c r="Y138" s="115"/>
      <c r="Z138" s="114">
        <v>0</v>
      </c>
      <c r="AA138" s="114">
        <v>25000</v>
      </c>
      <c r="AB138" s="114">
        <v>55000</v>
      </c>
      <c r="AC138" s="114">
        <v>30000</v>
      </c>
      <c r="AD138" s="139"/>
      <c r="AE138" s="115"/>
      <c r="AF138" s="119">
        <v>38</v>
      </c>
      <c r="AG138" s="129" t="s">
        <v>254</v>
      </c>
      <c r="AH138" s="120"/>
      <c r="AI138" s="135"/>
      <c r="AJ138" s="136"/>
      <c r="AK138" s="119"/>
      <c r="AL138" s="120"/>
      <c r="AM138" s="120"/>
      <c r="AN138" s="120"/>
      <c r="AO138" s="120"/>
      <c r="AP138" s="117" t="s">
        <v>179</v>
      </c>
      <c r="AQ138" s="116" t="s">
        <v>779</v>
      </c>
      <c r="AR138" s="116" t="s">
        <v>1062</v>
      </c>
      <c r="AS138" s="117" t="s">
        <v>229</v>
      </c>
      <c r="AT138" s="116" t="s">
        <v>780</v>
      </c>
      <c r="AU138" s="117">
        <v>1</v>
      </c>
      <c r="AV138" s="116" t="s">
        <v>182</v>
      </c>
      <c r="AW138" s="116" t="s">
        <v>781</v>
      </c>
      <c r="AX138" s="116">
        <v>3</v>
      </c>
      <c r="AY138" s="136"/>
      <c r="AZ138" s="136"/>
      <c r="BA138" s="136"/>
      <c r="BB138" s="136"/>
      <c r="BC138" s="136"/>
      <c r="BD138" s="136"/>
      <c r="BE138" s="136"/>
      <c r="BF138" s="136"/>
      <c r="BG138" s="136"/>
      <c r="BH138" s="146" t="s">
        <v>886</v>
      </c>
      <c r="BI138" s="122" t="s">
        <v>1012</v>
      </c>
    </row>
    <row r="139" spans="1:150" ht="24.75" hidden="1" customHeight="1" x14ac:dyDescent="0.2">
      <c r="A139" s="179" t="s">
        <v>784</v>
      </c>
      <c r="B139" s="179"/>
      <c r="C139" s="179"/>
      <c r="D139" s="180"/>
      <c r="E139" s="181"/>
      <c r="F139" s="181"/>
      <c r="G139" s="181"/>
      <c r="H139" s="181"/>
      <c r="I139" s="181"/>
      <c r="J139" s="181"/>
      <c r="K139" s="181"/>
      <c r="L139" s="181"/>
      <c r="M139" s="181"/>
      <c r="N139" s="182">
        <f t="shared" ref="N139:S139" si="1">SUM(N6:N138)-N135</f>
        <v>35722857.281764708</v>
      </c>
      <c r="O139" s="182">
        <f t="shared" si="1"/>
        <v>6982314.2141176471</v>
      </c>
      <c r="P139" s="182">
        <f t="shared" si="1"/>
        <v>1026954.3976470591</v>
      </c>
      <c r="Q139" s="182">
        <f t="shared" si="1"/>
        <v>780124.34999999986</v>
      </c>
      <c r="R139" s="182">
        <f t="shared" si="1"/>
        <v>705589.4</v>
      </c>
      <c r="S139" s="182">
        <f t="shared" si="1"/>
        <v>29549236.919999998</v>
      </c>
      <c r="T139" s="182"/>
      <c r="U139" s="182"/>
      <c r="V139" s="182"/>
      <c r="W139" s="183"/>
      <c r="X139" s="182">
        <f>SUM(Z6:Z7)-X135</f>
        <v>0</v>
      </c>
      <c r="Y139" s="182">
        <f>SUM(AA6:AA7)-Y135</f>
        <v>0</v>
      </c>
      <c r="Z139" s="182">
        <f>SUM(AB6:AB7)-Z135</f>
        <v>0</v>
      </c>
      <c r="AA139" s="182">
        <f>SUM(AC6:AC7)-AA135</f>
        <v>0</v>
      </c>
      <c r="AB139" s="182">
        <f>SUM(AD6:AD138)-AB135</f>
        <v>10000</v>
      </c>
      <c r="AC139" s="182">
        <f>SUM(AE6:AE138)-AC135</f>
        <v>0</v>
      </c>
      <c r="AD139" s="182">
        <f>SUM(AF6:AF138)-AD135</f>
        <v>2471</v>
      </c>
      <c r="AE139" s="182">
        <f>SUM(AG6:AG138)-AE135</f>
        <v>0</v>
      </c>
      <c r="AF139" s="182"/>
      <c r="AG139" s="181"/>
      <c r="AH139" s="181"/>
      <c r="AI139" s="181"/>
      <c r="AJ139" s="181"/>
      <c r="AK139" s="181"/>
      <c r="AL139" s="181"/>
      <c r="AM139" s="181"/>
      <c r="AN139" s="181"/>
      <c r="AO139" s="181"/>
      <c r="AP139" s="184"/>
      <c r="AQ139" s="184"/>
      <c r="AR139" s="184"/>
      <c r="AS139" s="184"/>
      <c r="AT139" s="181"/>
      <c r="AU139" s="184"/>
      <c r="AV139" s="184"/>
      <c r="AW139" s="181"/>
      <c r="AX139" s="184"/>
      <c r="AY139" s="184"/>
      <c r="AZ139" s="181"/>
      <c r="BA139" s="184"/>
    </row>
    <row r="140" spans="1:150" ht="24.75" customHeight="1" x14ac:dyDescent="0.2">
      <c r="A140" s="185"/>
      <c r="B140" s="185"/>
      <c r="C140" s="185"/>
      <c r="D140" s="185"/>
      <c r="E140" s="17"/>
      <c r="F140" s="17"/>
      <c r="G140" s="17"/>
      <c r="H140" s="17"/>
      <c r="I140" s="17"/>
      <c r="J140" s="17"/>
      <c r="K140" s="17"/>
      <c r="L140" s="17"/>
      <c r="M140" s="17"/>
      <c r="N140" s="17"/>
      <c r="O140" s="17"/>
      <c r="P140" s="17"/>
      <c r="Q140" s="17"/>
      <c r="R140" s="17"/>
      <c r="S140" s="17"/>
      <c r="T140" s="17"/>
      <c r="U140" s="17"/>
      <c r="V140" s="17"/>
      <c r="W140" s="186"/>
      <c r="X140" s="17"/>
      <c r="Y140" s="17"/>
      <c r="Z140" s="17"/>
      <c r="AA140" s="17"/>
      <c r="AB140" s="17"/>
      <c r="AC140" s="17"/>
      <c r="AD140" s="17"/>
      <c r="AE140" s="17"/>
      <c r="AF140" s="17"/>
      <c r="AG140" s="17"/>
      <c r="AH140" s="17"/>
      <c r="AI140" s="17"/>
      <c r="AJ140" s="17"/>
      <c r="AK140" s="17"/>
      <c r="AL140" s="17"/>
      <c r="AM140" s="17"/>
      <c r="AN140" s="17"/>
      <c r="AO140" s="17"/>
      <c r="AP140" s="107"/>
      <c r="AQ140" s="107"/>
      <c r="AR140" s="187"/>
      <c r="AS140" s="107"/>
      <c r="AT140" s="17"/>
      <c r="AU140" s="107"/>
      <c r="AV140" s="107"/>
      <c r="AW140" s="17"/>
      <c r="AX140" s="107"/>
      <c r="AY140" s="107"/>
      <c r="AZ140" s="17"/>
      <c r="BA140" s="107"/>
    </row>
    <row r="141" spans="1:150" ht="24.75" customHeight="1" x14ac:dyDescent="0.2">
      <c r="A141" s="185"/>
      <c r="B141" s="185"/>
      <c r="C141" s="185"/>
      <c r="D141" s="185"/>
      <c r="E141" s="17"/>
      <c r="F141" s="17"/>
      <c r="G141" s="17"/>
      <c r="H141" s="17"/>
      <c r="I141" s="17"/>
      <c r="J141" s="17"/>
      <c r="K141" s="17"/>
      <c r="L141" s="17"/>
      <c r="M141" s="17"/>
      <c r="N141" s="17"/>
      <c r="O141" s="17"/>
      <c r="P141" s="17"/>
      <c r="Q141" s="17"/>
      <c r="R141" s="17"/>
      <c r="S141" s="188"/>
      <c r="T141" s="17"/>
      <c r="U141" s="17"/>
      <c r="V141" s="17"/>
      <c r="W141" s="186"/>
      <c r="X141" s="17"/>
      <c r="Y141" s="17"/>
      <c r="Z141" s="189"/>
      <c r="AA141" s="17"/>
      <c r="AB141" s="17"/>
      <c r="AC141" s="17"/>
      <c r="AD141" s="17"/>
      <c r="AE141" s="17"/>
      <c r="AF141" s="17"/>
      <c r="AG141" s="17"/>
      <c r="AH141" s="17"/>
      <c r="AI141" s="17"/>
      <c r="AJ141" s="17"/>
      <c r="AK141" s="17"/>
      <c r="AL141" s="17"/>
      <c r="AM141" s="17"/>
      <c r="AN141" s="17"/>
      <c r="AO141" s="17"/>
      <c r="AP141" s="107"/>
      <c r="AQ141" s="107"/>
      <c r="AR141" s="107"/>
      <c r="AS141" s="107"/>
      <c r="AT141" s="17"/>
      <c r="AU141" s="107"/>
      <c r="AV141" s="107"/>
      <c r="AW141" s="17"/>
      <c r="AX141" s="107"/>
      <c r="AY141" s="107"/>
      <c r="AZ141" s="17"/>
      <c r="BA141" s="107"/>
    </row>
    <row r="142" spans="1:150" ht="24.75" customHeight="1" x14ac:dyDescent="0.2">
      <c r="A142" s="185"/>
      <c r="B142" s="185"/>
      <c r="C142" s="185"/>
      <c r="D142" s="185"/>
      <c r="E142" s="17"/>
      <c r="F142" s="17"/>
      <c r="G142" s="17"/>
      <c r="H142" s="17"/>
      <c r="I142" s="17"/>
      <c r="J142" s="17"/>
      <c r="K142" s="17"/>
      <c r="L142" s="17"/>
      <c r="M142" s="17"/>
      <c r="N142" s="17"/>
      <c r="O142" s="17"/>
      <c r="P142" s="17"/>
      <c r="Q142" s="17"/>
      <c r="R142" s="17"/>
      <c r="S142" s="189"/>
      <c r="T142" s="17"/>
      <c r="U142" s="17"/>
      <c r="V142" s="17"/>
      <c r="W142" s="186"/>
      <c r="X142" s="17"/>
      <c r="Y142" s="17"/>
      <c r="Z142" s="17"/>
      <c r="AA142" s="17"/>
      <c r="AB142" s="17"/>
      <c r="AC142" s="17"/>
      <c r="AD142" s="17"/>
      <c r="AE142" s="17"/>
      <c r="AF142" s="17"/>
      <c r="AG142" s="17"/>
      <c r="AH142" s="17"/>
      <c r="AI142" s="17"/>
      <c r="AJ142" s="17"/>
      <c r="AK142" s="17"/>
      <c r="AL142" s="17"/>
      <c r="AM142" s="17"/>
      <c r="AN142" s="17"/>
      <c r="AO142" s="17"/>
      <c r="AP142" s="107"/>
      <c r="AQ142" s="107"/>
      <c r="AR142" s="107"/>
      <c r="AS142" s="107"/>
      <c r="AT142" s="17"/>
      <c r="AU142" s="107"/>
      <c r="AV142" s="107"/>
      <c r="AW142" s="17"/>
      <c r="AX142" s="107"/>
      <c r="AY142" s="107"/>
      <c r="AZ142" s="17"/>
      <c r="BA142" s="107"/>
    </row>
    <row r="143" spans="1:150" ht="24.75" customHeight="1" x14ac:dyDescent="0.2">
      <c r="A143" s="185"/>
      <c r="B143" s="185"/>
      <c r="C143" s="185"/>
      <c r="D143" s="185"/>
      <c r="E143" s="17"/>
      <c r="F143" s="17"/>
      <c r="G143" s="17"/>
      <c r="H143" s="17"/>
      <c r="I143" s="17"/>
      <c r="J143" s="17"/>
      <c r="K143" s="17"/>
      <c r="L143" s="17"/>
      <c r="M143" s="17"/>
      <c r="N143" s="17"/>
      <c r="O143" s="17"/>
      <c r="P143" s="17"/>
      <c r="Q143" s="17"/>
      <c r="R143" s="17"/>
      <c r="S143" s="189"/>
      <c r="T143" s="17"/>
      <c r="U143" s="17"/>
      <c r="V143" s="17"/>
      <c r="W143" s="186"/>
      <c r="X143" s="17"/>
      <c r="Y143" s="17"/>
      <c r="Z143" s="17"/>
      <c r="AA143" s="17"/>
      <c r="AB143" s="17"/>
      <c r="AC143" s="17"/>
      <c r="AD143" s="17"/>
      <c r="AE143" s="17"/>
      <c r="AF143" s="17"/>
      <c r="AG143" s="190"/>
      <c r="AH143" s="190"/>
      <c r="AI143" s="17"/>
      <c r="AJ143" s="17"/>
      <c r="AK143" s="17"/>
      <c r="AL143" s="17"/>
      <c r="AM143" s="17"/>
      <c r="AN143" s="17"/>
      <c r="AO143" s="17"/>
      <c r="AP143" s="107"/>
      <c r="AQ143" s="107"/>
      <c r="AR143" s="107"/>
      <c r="AS143" s="107"/>
      <c r="AT143" s="17"/>
      <c r="AU143" s="107"/>
      <c r="AV143" s="107"/>
      <c r="AW143" s="17"/>
      <c r="AX143" s="107"/>
      <c r="AY143" s="107"/>
      <c r="AZ143" s="17"/>
      <c r="BA143" s="107"/>
    </row>
    <row r="144" spans="1:150" ht="24.75" customHeight="1" x14ac:dyDescent="0.2">
      <c r="A144" s="185"/>
      <c r="B144" s="185"/>
      <c r="C144" s="185"/>
      <c r="D144" s="185"/>
      <c r="E144" s="17"/>
      <c r="F144" s="17"/>
      <c r="G144" s="17"/>
      <c r="H144" s="17"/>
      <c r="I144" s="17"/>
      <c r="J144" s="17"/>
      <c r="K144" s="17"/>
      <c r="L144" s="17"/>
      <c r="M144" s="17"/>
      <c r="N144" s="17"/>
      <c r="O144" s="17"/>
      <c r="P144" s="17"/>
      <c r="Q144" s="17"/>
      <c r="R144" s="17"/>
      <c r="S144" s="17"/>
      <c r="T144" s="17"/>
      <c r="U144" s="17"/>
      <c r="V144" s="17"/>
      <c r="W144" s="186"/>
      <c r="X144" s="17"/>
      <c r="Y144" s="17"/>
      <c r="Z144" s="17"/>
      <c r="AA144" s="17"/>
      <c r="AB144" s="17"/>
      <c r="AC144" s="17"/>
      <c r="AD144" s="17"/>
      <c r="AE144" s="17"/>
      <c r="AF144" s="17"/>
      <c r="AG144" s="190"/>
      <c r="AH144" s="190"/>
      <c r="AI144" s="17"/>
      <c r="AJ144" s="17"/>
      <c r="AK144" s="17"/>
      <c r="AL144" s="17"/>
      <c r="AM144" s="17"/>
      <c r="AN144" s="17"/>
      <c r="AO144" s="17"/>
      <c r="AP144" s="107"/>
      <c r="AQ144" s="107"/>
      <c r="AR144" s="107"/>
      <c r="AS144" s="107"/>
      <c r="AT144" s="17"/>
      <c r="AU144" s="107"/>
      <c r="AV144" s="107"/>
      <c r="AW144" s="17"/>
      <c r="AX144" s="107"/>
      <c r="AY144" s="107"/>
      <c r="AZ144" s="17"/>
      <c r="BA144" s="107"/>
    </row>
    <row r="145" spans="1:53" ht="24.75" customHeight="1" x14ac:dyDescent="0.2">
      <c r="A145" s="185"/>
      <c r="B145" s="185"/>
      <c r="C145" s="185"/>
      <c r="D145" s="185"/>
      <c r="E145" s="17"/>
      <c r="F145" s="17"/>
      <c r="G145" s="17"/>
      <c r="H145" s="17"/>
      <c r="I145" s="17"/>
      <c r="J145" s="17"/>
      <c r="K145" s="17"/>
      <c r="L145" s="17"/>
      <c r="M145" s="17"/>
      <c r="N145" s="17"/>
      <c r="O145" s="17"/>
      <c r="P145" s="17"/>
      <c r="Q145" s="17"/>
      <c r="R145" s="17"/>
      <c r="S145" s="17"/>
      <c r="T145" s="17"/>
      <c r="U145" s="17"/>
      <c r="V145" s="17"/>
      <c r="W145" s="186"/>
      <c r="X145" s="17"/>
      <c r="Y145" s="17"/>
      <c r="Z145" s="17"/>
      <c r="AA145" s="17"/>
      <c r="AB145" s="17"/>
      <c r="AC145" s="17"/>
      <c r="AD145" s="17"/>
      <c r="AE145" s="17"/>
      <c r="AF145" s="17"/>
      <c r="AG145" s="190"/>
      <c r="AH145" s="190"/>
      <c r="AI145" s="17"/>
      <c r="AJ145" s="17"/>
      <c r="AK145" s="17"/>
      <c r="AL145" s="17"/>
      <c r="AM145" s="17"/>
      <c r="AN145" s="17"/>
      <c r="AO145" s="17"/>
      <c r="AP145" s="107"/>
      <c r="AQ145" s="107"/>
      <c r="AR145" s="107"/>
      <c r="AS145" s="107"/>
      <c r="AT145" s="17"/>
      <c r="AU145" s="107"/>
      <c r="AV145" s="107"/>
      <c r="AW145" s="17"/>
      <c r="AX145" s="107"/>
      <c r="AY145" s="107"/>
      <c r="AZ145" s="17"/>
      <c r="BA145" s="107"/>
    </row>
    <row r="146" spans="1:53" ht="24.75" customHeight="1" x14ac:dyDescent="0.2">
      <c r="A146" s="185"/>
      <c r="B146" s="185"/>
      <c r="C146" s="185"/>
      <c r="D146" s="185"/>
      <c r="E146" s="17"/>
      <c r="F146" s="17"/>
      <c r="G146" s="17"/>
      <c r="H146" s="17"/>
      <c r="I146" s="17"/>
      <c r="J146" s="17"/>
      <c r="K146" s="17"/>
      <c r="L146" s="17"/>
      <c r="M146" s="17"/>
      <c r="N146" s="17"/>
      <c r="O146" s="17"/>
      <c r="P146" s="17"/>
      <c r="Q146" s="17"/>
      <c r="R146" s="17"/>
      <c r="S146" s="17"/>
      <c r="T146" s="17"/>
      <c r="U146" s="17"/>
      <c r="V146" s="17"/>
      <c r="W146" s="186"/>
      <c r="X146" s="17"/>
      <c r="Y146" s="17"/>
      <c r="Z146" s="17"/>
      <c r="AA146" s="17"/>
      <c r="AB146" s="17"/>
      <c r="AC146" s="17"/>
      <c r="AD146" s="17"/>
      <c r="AE146" s="17"/>
      <c r="AF146" s="17"/>
      <c r="AG146" s="190"/>
      <c r="AH146" s="190"/>
      <c r="AI146" s="17"/>
      <c r="AJ146" s="17"/>
      <c r="AK146" s="17"/>
      <c r="AL146" s="17"/>
      <c r="AM146" s="17"/>
      <c r="AN146" s="17"/>
      <c r="AO146" s="17"/>
      <c r="AP146" s="107"/>
      <c r="AQ146" s="107"/>
      <c r="AR146" s="107"/>
      <c r="AS146" s="107"/>
      <c r="AT146" s="17"/>
      <c r="AU146" s="107"/>
      <c r="AV146" s="107"/>
      <c r="AW146" s="17"/>
      <c r="AX146" s="107"/>
      <c r="AY146" s="107"/>
      <c r="AZ146" s="17"/>
      <c r="BA146" s="107"/>
    </row>
    <row r="147" spans="1:53" ht="24.75" customHeight="1" x14ac:dyDescent="0.2">
      <c r="A147" s="185"/>
      <c r="B147" s="185"/>
      <c r="C147" s="185"/>
      <c r="D147" s="185"/>
      <c r="E147" s="17"/>
      <c r="F147" s="17"/>
      <c r="G147" s="17"/>
      <c r="H147" s="17"/>
      <c r="I147" s="17"/>
      <c r="J147" s="17"/>
      <c r="K147" s="17"/>
      <c r="L147" s="17"/>
      <c r="M147" s="17"/>
      <c r="N147" s="17"/>
      <c r="O147" s="17"/>
      <c r="P147" s="17"/>
      <c r="Q147" s="17"/>
      <c r="R147" s="17"/>
      <c r="S147" s="17"/>
      <c r="T147" s="17"/>
      <c r="U147" s="17"/>
      <c r="V147" s="17"/>
      <c r="W147" s="186"/>
      <c r="X147" s="17"/>
      <c r="Y147" s="17"/>
      <c r="Z147" s="17"/>
      <c r="AA147" s="17"/>
      <c r="AB147" s="17"/>
      <c r="AC147" s="17"/>
      <c r="AD147" s="17"/>
      <c r="AE147" s="17"/>
      <c r="AF147" s="17"/>
      <c r="AG147" s="190"/>
      <c r="AH147" s="190"/>
      <c r="AI147" s="17"/>
      <c r="AJ147" s="17"/>
      <c r="AK147" s="17"/>
      <c r="AL147" s="17"/>
      <c r="AM147" s="17"/>
      <c r="AN147" s="17"/>
      <c r="AO147" s="17"/>
      <c r="AP147" s="107"/>
      <c r="AQ147" s="107"/>
      <c r="AR147" s="107"/>
      <c r="AS147" s="107"/>
      <c r="AT147" s="17"/>
      <c r="AU147" s="107"/>
      <c r="AV147" s="107"/>
      <c r="AW147" s="17"/>
      <c r="AX147" s="107"/>
      <c r="AY147" s="107"/>
      <c r="AZ147" s="17"/>
      <c r="BA147" s="107"/>
    </row>
    <row r="148" spans="1:53" ht="24.75" customHeight="1" x14ac:dyDescent="0.2">
      <c r="A148" s="185"/>
      <c r="B148" s="185"/>
      <c r="C148" s="185"/>
      <c r="D148" s="185"/>
      <c r="E148" s="17"/>
      <c r="F148" s="17"/>
      <c r="G148" s="17"/>
      <c r="H148" s="17"/>
      <c r="I148" s="17"/>
      <c r="J148" s="17"/>
      <c r="K148" s="17"/>
      <c r="L148" s="17"/>
      <c r="M148" s="17"/>
      <c r="N148" s="17"/>
      <c r="O148" s="17"/>
      <c r="P148" s="17"/>
      <c r="Q148" s="17"/>
      <c r="R148" s="17"/>
      <c r="S148" s="17"/>
      <c r="T148" s="17"/>
      <c r="U148" s="17"/>
      <c r="V148" s="17"/>
      <c r="W148" s="186"/>
      <c r="X148" s="17"/>
      <c r="Y148" s="17"/>
      <c r="Z148" s="17"/>
      <c r="AA148" s="17"/>
      <c r="AB148" s="17"/>
      <c r="AC148" s="17"/>
      <c r="AD148" s="17"/>
      <c r="AE148" s="17"/>
      <c r="AF148" s="17"/>
      <c r="AG148" s="190"/>
      <c r="AH148" s="190"/>
      <c r="AI148" s="17"/>
      <c r="AJ148" s="17"/>
      <c r="AK148" s="17"/>
      <c r="AL148" s="17"/>
      <c r="AM148" s="17"/>
      <c r="AN148" s="17"/>
      <c r="AO148" s="17"/>
      <c r="AP148" s="107"/>
      <c r="AQ148" s="107"/>
      <c r="AR148" s="107"/>
      <c r="AS148" s="107"/>
      <c r="AT148" s="17"/>
      <c r="AU148" s="107"/>
      <c r="AV148" s="107"/>
      <c r="AW148" s="17"/>
      <c r="AX148" s="107"/>
      <c r="AY148" s="107"/>
      <c r="AZ148" s="17"/>
      <c r="BA148" s="107"/>
    </row>
    <row r="149" spans="1:53" ht="24.75" customHeight="1" x14ac:dyDescent="0.2">
      <c r="A149" s="185"/>
      <c r="B149" s="185"/>
      <c r="C149" s="185"/>
      <c r="D149" s="185"/>
      <c r="E149" s="17"/>
      <c r="F149" s="17"/>
      <c r="G149" s="17"/>
      <c r="H149" s="17"/>
      <c r="I149" s="17"/>
      <c r="J149" s="17"/>
      <c r="K149" s="17"/>
      <c r="L149" s="17"/>
      <c r="M149" s="17"/>
      <c r="N149" s="17"/>
      <c r="O149" s="17"/>
      <c r="P149" s="17"/>
      <c r="Q149" s="17"/>
      <c r="R149" s="17"/>
      <c r="S149" s="17"/>
      <c r="T149" s="17"/>
      <c r="U149" s="17"/>
      <c r="V149" s="17"/>
      <c r="W149" s="186"/>
      <c r="X149" s="17"/>
      <c r="Y149" s="17"/>
      <c r="Z149" s="17"/>
      <c r="AA149" s="17"/>
      <c r="AB149" s="17"/>
      <c r="AC149" s="17"/>
      <c r="AD149" s="17"/>
      <c r="AE149" s="17"/>
      <c r="AF149" s="17"/>
      <c r="AG149" s="190"/>
      <c r="AH149" s="190"/>
      <c r="AI149" s="17"/>
      <c r="AJ149" s="17"/>
      <c r="AK149" s="17"/>
      <c r="AL149" s="17"/>
      <c r="AM149" s="17"/>
      <c r="AN149" s="17"/>
      <c r="AO149" s="17"/>
      <c r="AP149" s="107"/>
      <c r="AQ149" s="107"/>
      <c r="AR149" s="107"/>
      <c r="AS149" s="107"/>
      <c r="AT149" s="17"/>
      <c r="AU149" s="107"/>
      <c r="AV149" s="107"/>
      <c r="AW149" s="17"/>
      <c r="AX149" s="107"/>
      <c r="AY149" s="107"/>
      <c r="AZ149" s="17"/>
      <c r="BA149" s="107"/>
    </row>
    <row r="150" spans="1:53" ht="24.75" customHeight="1" x14ac:dyDescent="0.2">
      <c r="A150" s="185"/>
      <c r="B150" s="185"/>
      <c r="C150" s="185"/>
      <c r="D150" s="185"/>
      <c r="E150" s="17"/>
      <c r="F150" s="17"/>
      <c r="G150" s="17"/>
      <c r="H150" s="17"/>
      <c r="I150" s="17"/>
      <c r="J150" s="17"/>
      <c r="K150" s="17"/>
      <c r="L150" s="17"/>
      <c r="M150" s="17"/>
      <c r="N150" s="17"/>
      <c r="O150" s="17"/>
      <c r="P150" s="17"/>
      <c r="Q150" s="17"/>
      <c r="R150" s="17"/>
      <c r="S150" s="17"/>
      <c r="T150" s="17"/>
      <c r="U150" s="17"/>
      <c r="V150" s="17"/>
      <c r="W150" s="186"/>
      <c r="X150" s="17"/>
      <c r="Y150" s="17"/>
      <c r="Z150" s="17"/>
      <c r="AA150" s="17"/>
      <c r="AB150" s="17"/>
      <c r="AC150" s="17"/>
      <c r="AD150" s="17"/>
      <c r="AE150" s="17"/>
      <c r="AF150" s="17"/>
      <c r="AG150" s="190"/>
      <c r="AH150" s="190"/>
      <c r="AI150" s="17"/>
      <c r="AJ150" s="17"/>
      <c r="AK150" s="17"/>
      <c r="AL150" s="17"/>
      <c r="AM150" s="17"/>
      <c r="AN150" s="17"/>
      <c r="AO150" s="17"/>
      <c r="AP150" s="107"/>
      <c r="AQ150" s="107"/>
      <c r="AR150" s="107"/>
      <c r="AS150" s="107"/>
      <c r="AT150" s="17"/>
      <c r="AU150" s="107"/>
      <c r="AV150" s="107"/>
      <c r="AW150" s="17"/>
      <c r="AX150" s="107"/>
      <c r="AY150" s="107"/>
      <c r="AZ150" s="17"/>
      <c r="BA150" s="107"/>
    </row>
    <row r="151" spans="1:53" ht="24.75" customHeight="1" x14ac:dyDescent="0.2">
      <c r="A151" s="185"/>
      <c r="B151" s="185"/>
      <c r="C151" s="185"/>
      <c r="D151" s="185"/>
      <c r="E151" s="17"/>
      <c r="F151" s="17"/>
      <c r="G151" s="17"/>
      <c r="H151" s="17"/>
      <c r="I151" s="17"/>
      <c r="J151" s="17"/>
      <c r="K151" s="17"/>
      <c r="L151" s="17"/>
      <c r="M151" s="17"/>
      <c r="N151" s="17"/>
      <c r="O151" s="17"/>
      <c r="P151" s="17"/>
      <c r="Q151" s="17"/>
      <c r="R151" s="17"/>
      <c r="S151" s="17"/>
      <c r="T151" s="17"/>
      <c r="U151" s="17"/>
      <c r="V151" s="17"/>
      <c r="W151" s="186"/>
      <c r="X151" s="17"/>
      <c r="Y151" s="17"/>
      <c r="Z151" s="17"/>
      <c r="AA151" s="17"/>
      <c r="AB151" s="17"/>
      <c r="AC151" s="17"/>
      <c r="AD151" s="17"/>
      <c r="AE151" s="17"/>
      <c r="AF151" s="17"/>
      <c r="AG151" s="190"/>
      <c r="AH151" s="190"/>
      <c r="AI151" s="17"/>
      <c r="AJ151" s="17"/>
      <c r="AK151" s="17"/>
      <c r="AL151" s="17"/>
      <c r="AM151" s="17"/>
      <c r="AN151" s="17"/>
      <c r="AO151" s="17"/>
      <c r="AP151" s="107"/>
      <c r="AQ151" s="107"/>
      <c r="AR151" s="107"/>
      <c r="AS151" s="107"/>
      <c r="AT151" s="17"/>
      <c r="AU151" s="107"/>
      <c r="AV151" s="107"/>
      <c r="AW151" s="17"/>
      <c r="AX151" s="107"/>
      <c r="AY151" s="107"/>
      <c r="AZ151" s="17"/>
      <c r="BA151" s="107"/>
    </row>
    <row r="152" spans="1:53" ht="24.75" customHeight="1" x14ac:dyDescent="0.2">
      <c r="A152" s="185"/>
      <c r="B152" s="185"/>
      <c r="C152" s="185"/>
      <c r="D152" s="185"/>
      <c r="E152" s="17"/>
      <c r="F152" s="17"/>
      <c r="G152" s="17"/>
      <c r="H152" s="17"/>
      <c r="I152" s="17"/>
      <c r="J152" s="17"/>
      <c r="K152" s="17"/>
      <c r="L152" s="17"/>
      <c r="M152" s="17"/>
      <c r="N152" s="17"/>
      <c r="O152" s="17"/>
      <c r="P152" s="17"/>
      <c r="Q152" s="17"/>
      <c r="R152" s="17"/>
      <c r="S152" s="17"/>
      <c r="T152" s="17"/>
      <c r="U152" s="17"/>
      <c r="V152" s="17"/>
      <c r="W152" s="186"/>
      <c r="X152" s="17"/>
      <c r="Y152" s="17"/>
      <c r="Z152" s="17"/>
      <c r="AA152" s="17"/>
      <c r="AB152" s="17"/>
      <c r="AC152" s="17"/>
      <c r="AD152" s="17"/>
      <c r="AE152" s="17"/>
      <c r="AF152" s="17"/>
      <c r="AG152" s="190"/>
      <c r="AH152" s="190"/>
      <c r="AI152" s="17"/>
      <c r="AJ152" s="17"/>
      <c r="AK152" s="17"/>
      <c r="AL152" s="17"/>
      <c r="AM152" s="17"/>
      <c r="AN152" s="17"/>
      <c r="AO152" s="17"/>
      <c r="AP152" s="107"/>
      <c r="AQ152" s="107"/>
      <c r="AR152" s="107"/>
      <c r="AS152" s="107"/>
      <c r="AT152" s="17"/>
      <c r="AU152" s="107"/>
      <c r="AV152" s="107"/>
      <c r="AW152" s="17"/>
      <c r="AX152" s="107"/>
      <c r="AY152" s="107"/>
      <c r="AZ152" s="17"/>
      <c r="BA152" s="107"/>
    </row>
    <row r="153" spans="1:53" ht="24.75" customHeight="1" x14ac:dyDescent="0.2">
      <c r="A153" s="185"/>
      <c r="B153" s="185"/>
      <c r="C153" s="185"/>
      <c r="D153" s="185"/>
      <c r="E153" s="17"/>
      <c r="F153" s="17"/>
      <c r="G153" s="17"/>
      <c r="H153" s="17"/>
      <c r="I153" s="17"/>
      <c r="J153" s="17"/>
      <c r="K153" s="17"/>
      <c r="L153" s="17"/>
      <c r="M153" s="17"/>
      <c r="N153" s="17"/>
      <c r="O153" s="17"/>
      <c r="P153" s="17"/>
      <c r="Q153" s="17"/>
      <c r="R153" s="17"/>
      <c r="S153" s="17"/>
      <c r="T153" s="17"/>
      <c r="U153" s="17"/>
      <c r="V153" s="17"/>
      <c r="W153" s="186"/>
      <c r="X153" s="17"/>
      <c r="Y153" s="17"/>
      <c r="Z153" s="17"/>
      <c r="AA153" s="17"/>
      <c r="AB153" s="17"/>
      <c r="AC153" s="17"/>
      <c r="AD153" s="17"/>
      <c r="AE153" s="17"/>
      <c r="AF153" s="17"/>
      <c r="AG153" s="190"/>
      <c r="AH153" s="190"/>
      <c r="AI153" s="17"/>
      <c r="AJ153" s="17"/>
      <c r="AK153" s="17"/>
      <c r="AL153" s="17"/>
      <c r="AM153" s="17"/>
      <c r="AN153" s="17"/>
      <c r="AO153" s="17"/>
      <c r="AP153" s="107"/>
      <c r="AQ153" s="107"/>
      <c r="AR153" s="107"/>
      <c r="AS153" s="107"/>
      <c r="AT153" s="17"/>
      <c r="AU153" s="107"/>
      <c r="AV153" s="107"/>
      <c r="AW153" s="17"/>
      <c r="AX153" s="107"/>
      <c r="AY153" s="107"/>
      <c r="AZ153" s="17"/>
      <c r="BA153" s="107"/>
    </row>
    <row r="154" spans="1:53" ht="24.75" customHeight="1" x14ac:dyDescent="0.2">
      <c r="A154" s="185"/>
      <c r="B154" s="185"/>
      <c r="C154" s="185"/>
      <c r="D154" s="185"/>
      <c r="E154" s="17"/>
      <c r="F154" s="17"/>
      <c r="G154" s="17"/>
      <c r="H154" s="17"/>
      <c r="I154" s="17"/>
      <c r="J154" s="17"/>
      <c r="K154" s="17"/>
      <c r="L154" s="17"/>
      <c r="M154" s="17"/>
      <c r="N154" s="17"/>
      <c r="O154" s="17"/>
      <c r="P154" s="17"/>
      <c r="Q154" s="17"/>
      <c r="R154" s="17"/>
      <c r="S154" s="17"/>
      <c r="T154" s="17"/>
      <c r="U154" s="17"/>
      <c r="V154" s="17"/>
      <c r="W154" s="186"/>
      <c r="X154" s="17"/>
      <c r="Y154" s="17"/>
      <c r="Z154" s="17"/>
      <c r="AA154" s="17"/>
      <c r="AB154" s="17"/>
      <c r="AC154" s="17"/>
      <c r="AD154" s="17"/>
      <c r="AE154" s="17"/>
      <c r="AF154" s="17"/>
      <c r="AG154" s="190"/>
      <c r="AH154" s="190"/>
      <c r="AI154" s="17"/>
      <c r="AJ154" s="17"/>
      <c r="AK154" s="17"/>
      <c r="AL154" s="17"/>
      <c r="AM154" s="17"/>
      <c r="AN154" s="17"/>
      <c r="AO154" s="17"/>
      <c r="AP154" s="107"/>
      <c r="AQ154" s="107"/>
      <c r="AR154" s="107"/>
      <c r="AS154" s="107"/>
      <c r="AT154" s="17"/>
      <c r="AU154" s="107"/>
      <c r="AV154" s="107"/>
      <c r="AW154" s="17"/>
      <c r="AX154" s="107"/>
      <c r="AY154" s="107"/>
      <c r="AZ154" s="17"/>
      <c r="BA154" s="107"/>
    </row>
    <row r="155" spans="1:53" ht="24.75" customHeight="1" x14ac:dyDescent="0.2">
      <c r="A155" s="185"/>
      <c r="B155" s="185"/>
      <c r="C155" s="185"/>
      <c r="D155" s="185"/>
      <c r="E155" s="17"/>
      <c r="F155" s="17"/>
      <c r="G155" s="17"/>
      <c r="H155" s="17"/>
      <c r="I155" s="17"/>
      <c r="J155" s="17"/>
      <c r="K155" s="17"/>
      <c r="L155" s="17"/>
      <c r="M155" s="17"/>
      <c r="N155" s="17"/>
      <c r="O155" s="17"/>
      <c r="P155" s="17"/>
      <c r="Q155" s="17"/>
      <c r="R155" s="17"/>
      <c r="S155" s="17"/>
      <c r="T155" s="17"/>
      <c r="U155" s="17"/>
      <c r="V155" s="17"/>
      <c r="W155" s="186"/>
      <c r="X155" s="17"/>
      <c r="Y155" s="17"/>
      <c r="Z155" s="17"/>
      <c r="AA155" s="17"/>
      <c r="AB155" s="17"/>
      <c r="AC155" s="17"/>
      <c r="AD155" s="17"/>
      <c r="AE155" s="17"/>
      <c r="AF155" s="17"/>
      <c r="AG155" s="190"/>
      <c r="AH155" s="190"/>
      <c r="AI155" s="17"/>
      <c r="AJ155" s="17"/>
      <c r="AK155" s="17"/>
      <c r="AL155" s="17"/>
      <c r="AM155" s="17"/>
      <c r="AN155" s="17"/>
      <c r="AO155" s="17"/>
      <c r="AP155" s="107"/>
      <c r="AQ155" s="107"/>
      <c r="AR155" s="107"/>
      <c r="AS155" s="107"/>
      <c r="AT155" s="17"/>
      <c r="AU155" s="107"/>
      <c r="AV155" s="107"/>
      <c r="AW155" s="17"/>
      <c r="AX155" s="107"/>
      <c r="AY155" s="107"/>
      <c r="AZ155" s="17"/>
      <c r="BA155" s="107"/>
    </row>
    <row r="156" spans="1:53" ht="24.75" customHeight="1" x14ac:dyDescent="0.2">
      <c r="A156" s="185"/>
      <c r="B156" s="185"/>
      <c r="C156" s="185"/>
      <c r="D156" s="185"/>
      <c r="E156" s="17"/>
      <c r="F156" s="17"/>
      <c r="G156" s="17"/>
      <c r="H156" s="17"/>
      <c r="I156" s="17"/>
      <c r="J156" s="17"/>
      <c r="K156" s="17"/>
      <c r="L156" s="17"/>
      <c r="M156" s="17"/>
      <c r="N156" s="17"/>
      <c r="O156" s="17"/>
      <c r="P156" s="17"/>
      <c r="Q156" s="17"/>
      <c r="R156" s="17"/>
      <c r="S156" s="17"/>
      <c r="T156" s="17"/>
      <c r="U156" s="17"/>
      <c r="V156" s="17"/>
      <c r="W156" s="186"/>
      <c r="X156" s="17"/>
      <c r="Y156" s="17"/>
      <c r="Z156" s="17"/>
      <c r="AA156" s="17"/>
      <c r="AB156" s="17"/>
      <c r="AC156" s="17"/>
      <c r="AD156" s="17"/>
      <c r="AE156" s="17"/>
      <c r="AF156" s="17"/>
      <c r="AG156" s="190"/>
      <c r="AH156" s="190"/>
      <c r="AI156" s="17"/>
      <c r="AJ156" s="17"/>
      <c r="AK156" s="17"/>
      <c r="AL156" s="17"/>
      <c r="AM156" s="17"/>
      <c r="AN156" s="17"/>
      <c r="AO156" s="17"/>
      <c r="AP156" s="107"/>
      <c r="AQ156" s="107"/>
      <c r="AR156" s="107"/>
      <c r="AS156" s="107"/>
      <c r="AT156" s="17"/>
      <c r="AU156" s="107"/>
      <c r="AV156" s="107"/>
      <c r="AW156" s="17"/>
      <c r="AX156" s="107"/>
      <c r="AY156" s="107"/>
      <c r="AZ156" s="17"/>
      <c r="BA156" s="107"/>
    </row>
    <row r="157" spans="1:53" ht="24.75" customHeight="1" x14ac:dyDescent="0.2">
      <c r="A157" s="185"/>
      <c r="B157" s="185"/>
      <c r="C157" s="185"/>
      <c r="D157" s="185"/>
      <c r="E157" s="17"/>
      <c r="F157" s="17"/>
      <c r="G157" s="17"/>
      <c r="H157" s="17"/>
      <c r="I157" s="17"/>
      <c r="J157" s="17"/>
      <c r="K157" s="17"/>
      <c r="L157" s="17"/>
      <c r="M157" s="17"/>
      <c r="N157" s="17"/>
      <c r="O157" s="17"/>
      <c r="P157" s="17"/>
      <c r="Q157" s="17"/>
      <c r="R157" s="17"/>
      <c r="S157" s="17"/>
      <c r="T157" s="17"/>
      <c r="U157" s="17"/>
      <c r="V157" s="17"/>
      <c r="W157" s="186"/>
      <c r="X157" s="17"/>
      <c r="Y157" s="17"/>
      <c r="Z157" s="17"/>
      <c r="AA157" s="17"/>
      <c r="AB157" s="17"/>
      <c r="AC157" s="17"/>
      <c r="AD157" s="17"/>
      <c r="AE157" s="17"/>
      <c r="AF157" s="17"/>
      <c r="AG157" s="190"/>
      <c r="AH157" s="190"/>
      <c r="AI157" s="17"/>
      <c r="AJ157" s="17"/>
      <c r="AK157" s="17"/>
      <c r="AL157" s="17"/>
      <c r="AM157" s="17"/>
      <c r="AN157" s="17"/>
      <c r="AO157" s="17"/>
      <c r="AP157" s="107"/>
      <c r="AQ157" s="107"/>
      <c r="AR157" s="107"/>
      <c r="AS157" s="107"/>
      <c r="AT157" s="17"/>
      <c r="AU157" s="107"/>
      <c r="AV157" s="107"/>
      <c r="AW157" s="17"/>
      <c r="AX157" s="107"/>
      <c r="AY157" s="107"/>
      <c r="AZ157" s="17"/>
      <c r="BA157" s="107"/>
    </row>
    <row r="158" spans="1:53" ht="24.75" customHeight="1" x14ac:dyDescent="0.2">
      <c r="A158" s="185"/>
      <c r="B158" s="185"/>
      <c r="C158" s="185"/>
      <c r="D158" s="185"/>
      <c r="E158" s="17"/>
      <c r="F158" s="17"/>
      <c r="G158" s="17"/>
      <c r="H158" s="17"/>
      <c r="I158" s="17"/>
      <c r="J158" s="17"/>
      <c r="K158" s="17"/>
      <c r="L158" s="17"/>
      <c r="M158" s="17"/>
      <c r="N158" s="17"/>
      <c r="O158" s="17"/>
      <c r="P158" s="17"/>
      <c r="Q158" s="17"/>
      <c r="R158" s="17"/>
      <c r="S158" s="17"/>
      <c r="T158" s="17"/>
      <c r="U158" s="17"/>
      <c r="V158" s="17"/>
      <c r="W158" s="186"/>
      <c r="X158" s="17"/>
      <c r="Y158" s="17"/>
      <c r="Z158" s="17"/>
      <c r="AA158" s="17"/>
      <c r="AB158" s="17"/>
      <c r="AC158" s="17"/>
      <c r="AD158" s="17"/>
      <c r="AE158" s="17"/>
      <c r="AF158" s="17"/>
      <c r="AG158" s="190"/>
      <c r="AH158" s="190"/>
      <c r="AI158" s="17"/>
      <c r="AJ158" s="17"/>
      <c r="AK158" s="17"/>
      <c r="AL158" s="17"/>
      <c r="AM158" s="17"/>
      <c r="AN158" s="17"/>
      <c r="AO158" s="17"/>
      <c r="AP158" s="107"/>
      <c r="AQ158" s="107"/>
      <c r="AR158" s="107"/>
      <c r="AS158" s="107"/>
      <c r="AT158" s="17"/>
      <c r="AU158" s="107"/>
      <c r="AV158" s="107"/>
      <c r="AW158" s="17"/>
      <c r="AX158" s="107"/>
      <c r="AY158" s="107"/>
      <c r="AZ158" s="17"/>
      <c r="BA158" s="107"/>
    </row>
    <row r="159" spans="1:53" ht="24.75" customHeight="1" x14ac:dyDescent="0.2">
      <c r="A159" s="185"/>
      <c r="B159" s="185"/>
      <c r="C159" s="185"/>
      <c r="D159" s="185"/>
      <c r="E159" s="17"/>
      <c r="F159" s="17"/>
      <c r="G159" s="17"/>
      <c r="H159" s="17"/>
      <c r="I159" s="17"/>
      <c r="J159" s="17"/>
      <c r="K159" s="17"/>
      <c r="L159" s="17"/>
      <c r="M159" s="17"/>
      <c r="N159" s="17"/>
      <c r="O159" s="17"/>
      <c r="P159" s="17"/>
      <c r="Q159" s="17"/>
      <c r="R159" s="17"/>
      <c r="S159" s="17"/>
      <c r="T159" s="17"/>
      <c r="U159" s="17"/>
      <c r="V159" s="17"/>
      <c r="W159" s="186"/>
      <c r="X159" s="17"/>
      <c r="Y159" s="17"/>
      <c r="Z159" s="17"/>
      <c r="AA159" s="17"/>
      <c r="AB159" s="17"/>
      <c r="AC159" s="17"/>
      <c r="AD159" s="17"/>
      <c r="AE159" s="17"/>
      <c r="AF159" s="17"/>
      <c r="AG159" s="190"/>
      <c r="AH159" s="190"/>
      <c r="AI159" s="17"/>
      <c r="AJ159" s="17"/>
      <c r="AK159" s="17"/>
      <c r="AL159" s="17"/>
      <c r="AM159" s="17"/>
      <c r="AN159" s="17"/>
      <c r="AO159" s="17"/>
      <c r="AP159" s="107"/>
      <c r="AQ159" s="107"/>
      <c r="AR159" s="107"/>
      <c r="AS159" s="107"/>
      <c r="AT159" s="17"/>
      <c r="AU159" s="107"/>
      <c r="AV159" s="107"/>
      <c r="AW159" s="17"/>
      <c r="AX159" s="107"/>
      <c r="AY159" s="107"/>
      <c r="AZ159" s="17"/>
      <c r="BA159" s="107"/>
    </row>
    <row r="160" spans="1:53" ht="24.75" customHeight="1" x14ac:dyDescent="0.2">
      <c r="A160" s="185"/>
      <c r="B160" s="185"/>
      <c r="C160" s="185"/>
      <c r="D160" s="185"/>
      <c r="E160" s="17"/>
      <c r="F160" s="17"/>
      <c r="G160" s="17"/>
      <c r="H160" s="17"/>
      <c r="I160" s="17"/>
      <c r="J160" s="17"/>
      <c r="K160" s="17"/>
      <c r="L160" s="17"/>
      <c r="M160" s="17"/>
      <c r="N160" s="17"/>
      <c r="O160" s="17"/>
      <c r="P160" s="17"/>
      <c r="Q160" s="17"/>
      <c r="R160" s="17"/>
      <c r="S160" s="17"/>
      <c r="T160" s="17"/>
      <c r="U160" s="17"/>
      <c r="V160" s="17"/>
      <c r="W160" s="186"/>
      <c r="X160" s="17"/>
      <c r="Y160" s="17"/>
      <c r="Z160" s="17"/>
      <c r="AA160" s="17"/>
      <c r="AB160" s="17"/>
      <c r="AC160" s="17"/>
      <c r="AD160" s="17"/>
      <c r="AE160" s="17"/>
      <c r="AF160" s="17"/>
      <c r="AG160" s="190"/>
      <c r="AH160" s="190"/>
      <c r="AI160" s="17"/>
      <c r="AJ160" s="17"/>
      <c r="AK160" s="17"/>
      <c r="AL160" s="17"/>
      <c r="AM160" s="17"/>
      <c r="AN160" s="17"/>
      <c r="AO160" s="17"/>
      <c r="AP160" s="107"/>
      <c r="AQ160" s="107"/>
      <c r="AR160" s="107"/>
      <c r="AS160" s="107"/>
      <c r="AT160" s="17"/>
      <c r="AU160" s="107"/>
      <c r="AV160" s="107"/>
      <c r="AW160" s="17"/>
      <c r="AX160" s="107"/>
      <c r="AY160" s="107"/>
      <c r="AZ160" s="17"/>
      <c r="BA160" s="107"/>
    </row>
    <row r="161" spans="1:53" ht="24.75" customHeight="1" x14ac:dyDescent="0.2">
      <c r="A161" s="185"/>
      <c r="B161" s="185"/>
      <c r="C161" s="185"/>
      <c r="D161" s="185"/>
      <c r="E161" s="17"/>
      <c r="F161" s="17"/>
      <c r="G161" s="17"/>
      <c r="H161" s="17"/>
      <c r="I161" s="17"/>
      <c r="J161" s="17"/>
      <c r="K161" s="17"/>
      <c r="L161" s="17"/>
      <c r="M161" s="17"/>
      <c r="N161" s="17"/>
      <c r="O161" s="17"/>
      <c r="P161" s="17"/>
      <c r="Q161" s="17"/>
      <c r="R161" s="17"/>
      <c r="S161" s="17"/>
      <c r="T161" s="17"/>
      <c r="U161" s="17"/>
      <c r="V161" s="17"/>
      <c r="W161" s="186"/>
      <c r="X161" s="17"/>
      <c r="Y161" s="17"/>
      <c r="Z161" s="17"/>
      <c r="AA161" s="17"/>
      <c r="AB161" s="17"/>
      <c r="AC161" s="17"/>
      <c r="AD161" s="17"/>
      <c r="AE161" s="17"/>
      <c r="AF161" s="17"/>
      <c r="AG161" s="190"/>
      <c r="AH161" s="190"/>
      <c r="AI161" s="17"/>
      <c r="AJ161" s="17"/>
      <c r="AK161" s="17"/>
      <c r="AL161" s="17"/>
      <c r="AM161" s="17"/>
      <c r="AN161" s="17"/>
      <c r="AO161" s="17"/>
      <c r="AP161" s="107"/>
      <c r="AQ161" s="107"/>
      <c r="AR161" s="107"/>
      <c r="AS161" s="107"/>
      <c r="AT161" s="17"/>
      <c r="AU161" s="107"/>
      <c r="AV161" s="107"/>
      <c r="AW161" s="17"/>
      <c r="AX161" s="107"/>
      <c r="AY161" s="107"/>
      <c r="AZ161" s="17"/>
      <c r="BA161" s="107"/>
    </row>
    <row r="162" spans="1:53" ht="24.75" customHeight="1" x14ac:dyDescent="0.2">
      <c r="A162" s="185"/>
      <c r="B162" s="185"/>
      <c r="C162" s="185"/>
      <c r="D162" s="185"/>
      <c r="E162" s="17"/>
      <c r="F162" s="17"/>
      <c r="G162" s="17"/>
      <c r="H162" s="17"/>
      <c r="I162" s="17"/>
      <c r="J162" s="17"/>
      <c r="K162" s="17"/>
      <c r="L162" s="17"/>
      <c r="M162" s="17"/>
      <c r="N162" s="17"/>
      <c r="O162" s="17"/>
      <c r="P162" s="17"/>
      <c r="Q162" s="17"/>
      <c r="R162" s="17"/>
      <c r="S162" s="17"/>
      <c r="T162" s="17"/>
      <c r="U162" s="17"/>
      <c r="V162" s="17"/>
      <c r="W162" s="186"/>
      <c r="X162" s="17"/>
      <c r="Y162" s="17"/>
      <c r="Z162" s="17"/>
      <c r="AA162" s="17"/>
      <c r="AB162" s="17"/>
      <c r="AC162" s="17"/>
      <c r="AD162" s="17"/>
      <c r="AE162" s="17"/>
      <c r="AF162" s="17"/>
      <c r="AG162" s="190"/>
      <c r="AH162" s="190"/>
      <c r="AI162" s="17"/>
      <c r="AJ162" s="17"/>
      <c r="AK162" s="17"/>
      <c r="AL162" s="17"/>
      <c r="AM162" s="17"/>
      <c r="AN162" s="17"/>
      <c r="AO162" s="17"/>
      <c r="AP162" s="107"/>
      <c r="AQ162" s="107"/>
      <c r="AR162" s="107"/>
      <c r="AS162" s="107"/>
      <c r="AT162" s="17"/>
      <c r="AU162" s="107"/>
      <c r="AV162" s="107"/>
      <c r="AW162" s="17"/>
      <c r="AX162" s="107"/>
      <c r="AY162" s="107"/>
      <c r="AZ162" s="17"/>
      <c r="BA162" s="107"/>
    </row>
    <row r="163" spans="1:53" ht="24.75" customHeight="1" x14ac:dyDescent="0.2">
      <c r="A163" s="185"/>
      <c r="B163" s="185"/>
      <c r="C163" s="185"/>
      <c r="D163" s="185"/>
      <c r="E163" s="17"/>
      <c r="F163" s="17"/>
      <c r="G163" s="17"/>
      <c r="H163" s="17"/>
      <c r="I163" s="17"/>
      <c r="J163" s="17"/>
      <c r="K163" s="17"/>
      <c r="L163" s="17"/>
      <c r="M163" s="17"/>
      <c r="N163" s="17"/>
      <c r="O163" s="17"/>
      <c r="P163" s="17"/>
      <c r="Q163" s="17"/>
      <c r="R163" s="17"/>
      <c r="S163" s="17"/>
      <c r="T163" s="17"/>
      <c r="U163" s="17"/>
      <c r="V163" s="17"/>
      <c r="W163" s="186"/>
      <c r="X163" s="17"/>
      <c r="Y163" s="17"/>
      <c r="Z163" s="17"/>
      <c r="AA163" s="17"/>
      <c r="AB163" s="17"/>
      <c r="AC163" s="17"/>
      <c r="AD163" s="17"/>
      <c r="AE163" s="17"/>
      <c r="AF163" s="17"/>
      <c r="AG163" s="190"/>
      <c r="AH163" s="190"/>
      <c r="AI163" s="17"/>
      <c r="AJ163" s="17"/>
      <c r="AK163" s="17"/>
      <c r="AL163" s="17"/>
      <c r="AM163" s="17"/>
      <c r="AN163" s="17"/>
      <c r="AO163" s="17"/>
      <c r="AP163" s="107"/>
      <c r="AQ163" s="107"/>
      <c r="AR163" s="107"/>
      <c r="AS163" s="107"/>
      <c r="AT163" s="17"/>
      <c r="AU163" s="107"/>
      <c r="AV163" s="107"/>
      <c r="AW163" s="17"/>
      <c r="AX163" s="107"/>
      <c r="AY163" s="107"/>
      <c r="AZ163" s="17"/>
      <c r="BA163" s="107"/>
    </row>
    <row r="164" spans="1:53" ht="24.75" customHeight="1" x14ac:dyDescent="0.2">
      <c r="A164" s="185"/>
      <c r="B164" s="185"/>
      <c r="C164" s="185"/>
      <c r="D164" s="185"/>
      <c r="E164" s="17"/>
      <c r="F164" s="17"/>
      <c r="G164" s="17"/>
      <c r="H164" s="17"/>
      <c r="I164" s="17"/>
      <c r="J164" s="17"/>
      <c r="K164" s="17"/>
      <c r="L164" s="17"/>
      <c r="M164" s="17"/>
      <c r="N164" s="17"/>
      <c r="O164" s="17"/>
      <c r="P164" s="17"/>
      <c r="Q164" s="17"/>
      <c r="R164" s="17"/>
      <c r="S164" s="17"/>
      <c r="T164" s="17"/>
      <c r="U164" s="17"/>
      <c r="V164" s="17"/>
      <c r="W164" s="186"/>
      <c r="X164" s="17"/>
      <c r="Y164" s="17"/>
      <c r="Z164" s="17"/>
      <c r="AA164" s="17"/>
      <c r="AB164" s="17"/>
      <c r="AC164" s="17"/>
      <c r="AD164" s="17"/>
      <c r="AE164" s="17"/>
      <c r="AF164" s="17"/>
      <c r="AG164" s="190"/>
      <c r="AH164" s="190"/>
      <c r="AI164" s="17"/>
      <c r="AJ164" s="17"/>
      <c r="AK164" s="17"/>
      <c r="AL164" s="17"/>
      <c r="AM164" s="17"/>
      <c r="AN164" s="17"/>
      <c r="AO164" s="17"/>
      <c r="AP164" s="107"/>
      <c r="AQ164" s="107"/>
      <c r="AR164" s="107"/>
      <c r="AS164" s="107"/>
      <c r="AT164" s="17"/>
      <c r="AU164" s="107"/>
      <c r="AV164" s="107"/>
      <c r="AW164" s="17"/>
      <c r="AX164" s="107"/>
      <c r="AY164" s="107"/>
      <c r="AZ164" s="17"/>
      <c r="BA164" s="107"/>
    </row>
    <row r="165" spans="1:53" ht="24.75" customHeight="1" x14ac:dyDescent="0.2">
      <c r="A165" s="185"/>
      <c r="B165" s="185"/>
      <c r="C165" s="185"/>
      <c r="D165" s="185"/>
      <c r="E165" s="17"/>
      <c r="F165" s="17"/>
      <c r="G165" s="17"/>
      <c r="H165" s="17"/>
      <c r="I165" s="17"/>
      <c r="J165" s="17"/>
      <c r="K165" s="17"/>
      <c r="L165" s="17"/>
      <c r="M165" s="17"/>
      <c r="N165" s="17"/>
      <c r="O165" s="17"/>
      <c r="P165" s="17"/>
      <c r="Q165" s="17"/>
      <c r="R165" s="17"/>
      <c r="S165" s="17"/>
      <c r="T165" s="17"/>
      <c r="U165" s="17"/>
      <c r="V165" s="17"/>
      <c r="W165" s="186"/>
      <c r="X165" s="17"/>
      <c r="Y165" s="17"/>
      <c r="Z165" s="17"/>
      <c r="AA165" s="17"/>
      <c r="AB165" s="17"/>
      <c r="AC165" s="17"/>
      <c r="AD165" s="17"/>
      <c r="AE165" s="17"/>
      <c r="AF165" s="17"/>
      <c r="AG165" s="190"/>
      <c r="AH165" s="190"/>
      <c r="AI165" s="17"/>
      <c r="AJ165" s="17"/>
      <c r="AK165" s="17"/>
      <c r="AL165" s="17"/>
      <c r="AM165" s="17"/>
      <c r="AN165" s="17"/>
      <c r="AO165" s="17"/>
      <c r="AP165" s="107"/>
      <c r="AQ165" s="107"/>
      <c r="AR165" s="107"/>
      <c r="AS165" s="107"/>
      <c r="AT165" s="17"/>
      <c r="AU165" s="107"/>
      <c r="AV165" s="107"/>
      <c r="AW165" s="17"/>
      <c r="AX165" s="107"/>
      <c r="AY165" s="107"/>
      <c r="AZ165" s="17"/>
      <c r="BA165" s="107"/>
    </row>
    <row r="166" spans="1:53" ht="24.75" customHeight="1" x14ac:dyDescent="0.2">
      <c r="A166" s="185"/>
      <c r="B166" s="185"/>
      <c r="C166" s="185"/>
      <c r="D166" s="185"/>
      <c r="E166" s="17"/>
      <c r="F166" s="17"/>
      <c r="G166" s="17"/>
      <c r="H166" s="17"/>
      <c r="I166" s="17"/>
      <c r="J166" s="17"/>
      <c r="K166" s="17"/>
      <c r="L166" s="17"/>
      <c r="M166" s="17"/>
      <c r="N166" s="17"/>
      <c r="O166" s="17"/>
      <c r="P166" s="17"/>
      <c r="Q166" s="17"/>
      <c r="R166" s="17"/>
      <c r="S166" s="17"/>
      <c r="T166" s="17"/>
      <c r="U166" s="17"/>
      <c r="V166" s="17"/>
      <c r="W166" s="186"/>
      <c r="X166" s="17"/>
      <c r="Y166" s="17"/>
      <c r="Z166" s="17"/>
      <c r="AA166" s="17"/>
      <c r="AB166" s="17"/>
      <c r="AC166" s="17"/>
      <c r="AD166" s="17"/>
      <c r="AE166" s="17"/>
      <c r="AF166" s="17"/>
      <c r="AG166" s="190"/>
      <c r="AH166" s="190"/>
      <c r="AI166" s="17"/>
      <c r="AJ166" s="17"/>
      <c r="AK166" s="17"/>
      <c r="AL166" s="17"/>
      <c r="AM166" s="17"/>
      <c r="AN166" s="17"/>
      <c r="AO166" s="17"/>
      <c r="AP166" s="107"/>
      <c r="AQ166" s="107"/>
      <c r="AR166" s="107"/>
      <c r="AS166" s="107"/>
      <c r="AT166" s="17"/>
      <c r="AU166" s="107"/>
      <c r="AV166" s="107"/>
      <c r="AW166" s="17"/>
      <c r="AX166" s="107"/>
      <c r="AY166" s="107"/>
      <c r="AZ166" s="17"/>
      <c r="BA166" s="107"/>
    </row>
    <row r="167" spans="1:53" ht="24.75" customHeight="1" x14ac:dyDescent="0.2">
      <c r="A167" s="185"/>
      <c r="B167" s="185"/>
      <c r="C167" s="185"/>
      <c r="D167" s="185"/>
      <c r="E167" s="17"/>
      <c r="F167" s="17"/>
      <c r="G167" s="17"/>
      <c r="H167" s="17"/>
      <c r="I167" s="17"/>
      <c r="J167" s="17"/>
      <c r="K167" s="17"/>
      <c r="L167" s="17"/>
      <c r="M167" s="17"/>
      <c r="N167" s="17"/>
      <c r="O167" s="17"/>
      <c r="P167" s="17"/>
      <c r="Q167" s="17"/>
      <c r="R167" s="17"/>
      <c r="S167" s="17"/>
      <c r="T167" s="17"/>
      <c r="U167" s="17"/>
      <c r="V167" s="17"/>
      <c r="W167" s="186"/>
      <c r="X167" s="17"/>
      <c r="Y167" s="17"/>
      <c r="Z167" s="17"/>
      <c r="AA167" s="17"/>
      <c r="AB167" s="17"/>
      <c r="AC167" s="17"/>
      <c r="AD167" s="17"/>
      <c r="AE167" s="17"/>
      <c r="AF167" s="17"/>
      <c r="AG167" s="190"/>
      <c r="AH167" s="190"/>
      <c r="AI167" s="17"/>
      <c r="AJ167" s="17"/>
      <c r="AK167" s="17"/>
      <c r="AL167" s="17"/>
      <c r="AM167" s="17"/>
      <c r="AN167" s="17"/>
      <c r="AO167" s="17"/>
      <c r="AP167" s="107"/>
      <c r="AQ167" s="107"/>
      <c r="AR167" s="107"/>
      <c r="AS167" s="107"/>
      <c r="AT167" s="17"/>
      <c r="AU167" s="107"/>
      <c r="AV167" s="107"/>
      <c r="AW167" s="17"/>
      <c r="AX167" s="107"/>
      <c r="AY167" s="107"/>
      <c r="AZ167" s="17"/>
      <c r="BA167" s="107"/>
    </row>
    <row r="168" spans="1:53" ht="24.75" customHeight="1" x14ac:dyDescent="0.2">
      <c r="A168" s="185"/>
      <c r="B168" s="185"/>
      <c r="C168" s="185"/>
      <c r="D168" s="185"/>
      <c r="E168" s="17"/>
      <c r="F168" s="17"/>
      <c r="G168" s="17"/>
      <c r="H168" s="17"/>
      <c r="I168" s="17"/>
      <c r="J168" s="17"/>
      <c r="K168" s="17"/>
      <c r="L168" s="17"/>
      <c r="M168" s="17"/>
      <c r="N168" s="17"/>
      <c r="O168" s="17"/>
      <c r="P168" s="17"/>
      <c r="Q168" s="17"/>
      <c r="R168" s="17"/>
      <c r="S168" s="17"/>
      <c r="T168" s="17"/>
      <c r="U168" s="17"/>
      <c r="V168" s="17"/>
      <c r="W168" s="186"/>
      <c r="X168" s="17"/>
      <c r="Y168" s="17"/>
      <c r="Z168" s="17"/>
      <c r="AA168" s="17"/>
      <c r="AB168" s="17"/>
      <c r="AC168" s="17"/>
      <c r="AD168" s="17"/>
      <c r="AE168" s="17"/>
      <c r="AF168" s="17"/>
      <c r="AG168" s="190"/>
      <c r="AH168" s="190"/>
      <c r="AI168" s="17"/>
      <c r="AJ168" s="17"/>
      <c r="AK168" s="17"/>
      <c r="AL168" s="17"/>
      <c r="AM168" s="17"/>
      <c r="AN168" s="17"/>
      <c r="AO168" s="17"/>
      <c r="AP168" s="107"/>
      <c r="AQ168" s="107"/>
      <c r="AR168" s="107"/>
      <c r="AS168" s="107"/>
      <c r="AT168" s="17"/>
      <c r="AU168" s="107"/>
      <c r="AV168" s="107"/>
      <c r="AW168" s="17"/>
      <c r="AX168" s="107"/>
      <c r="AY168" s="107"/>
      <c r="AZ168" s="17"/>
      <c r="BA168" s="107"/>
    </row>
    <row r="169" spans="1:53" ht="24.75" customHeight="1" x14ac:dyDescent="0.2">
      <c r="A169" s="185"/>
      <c r="B169" s="185"/>
      <c r="C169" s="185"/>
      <c r="D169" s="185"/>
      <c r="E169" s="17"/>
      <c r="F169" s="17"/>
      <c r="G169" s="17"/>
      <c r="H169" s="17"/>
      <c r="I169" s="17"/>
      <c r="J169" s="17"/>
      <c r="K169" s="17"/>
      <c r="L169" s="17"/>
      <c r="M169" s="17"/>
      <c r="N169" s="17"/>
      <c r="O169" s="17"/>
      <c r="P169" s="17"/>
      <c r="Q169" s="17"/>
      <c r="R169" s="17"/>
      <c r="S169" s="17"/>
      <c r="T169" s="17"/>
      <c r="U169" s="17"/>
      <c r="V169" s="17"/>
      <c r="W169" s="186"/>
      <c r="X169" s="17"/>
      <c r="Y169" s="17"/>
      <c r="Z169" s="17"/>
      <c r="AA169" s="17"/>
      <c r="AB169" s="17"/>
      <c r="AC169" s="17"/>
      <c r="AD169" s="17"/>
      <c r="AE169" s="17"/>
      <c r="AF169" s="17"/>
      <c r="AG169" s="190"/>
      <c r="AH169" s="190"/>
      <c r="AI169" s="17"/>
      <c r="AJ169" s="17"/>
      <c r="AK169" s="17"/>
      <c r="AL169" s="17"/>
      <c r="AM169" s="17"/>
      <c r="AN169" s="17"/>
      <c r="AO169" s="17"/>
      <c r="AP169" s="107"/>
      <c r="AQ169" s="107"/>
      <c r="AR169" s="107"/>
      <c r="AS169" s="107"/>
      <c r="AT169" s="17"/>
      <c r="AU169" s="107"/>
      <c r="AV169" s="107"/>
      <c r="AW169" s="17"/>
      <c r="AX169" s="107"/>
      <c r="AY169" s="107"/>
      <c r="AZ169" s="17"/>
      <c r="BA169" s="107"/>
    </row>
    <row r="170" spans="1:53" ht="24.75" customHeight="1" x14ac:dyDescent="0.2">
      <c r="A170" s="185"/>
      <c r="B170" s="185"/>
      <c r="C170" s="185"/>
      <c r="D170" s="185"/>
      <c r="E170" s="17"/>
      <c r="F170" s="17"/>
      <c r="G170" s="17"/>
      <c r="H170" s="17"/>
      <c r="I170" s="17"/>
      <c r="J170" s="17"/>
      <c r="K170" s="17"/>
      <c r="L170" s="17"/>
      <c r="M170" s="17"/>
      <c r="N170" s="17"/>
      <c r="O170" s="17"/>
      <c r="P170" s="17"/>
      <c r="Q170" s="17"/>
      <c r="R170" s="17"/>
      <c r="S170" s="17"/>
      <c r="T170" s="17"/>
      <c r="U170" s="17"/>
      <c r="V170" s="17"/>
      <c r="W170" s="186"/>
      <c r="X170" s="17"/>
      <c r="Y170" s="17"/>
      <c r="Z170" s="17"/>
      <c r="AA170" s="17"/>
      <c r="AB170" s="17"/>
      <c r="AC170" s="17"/>
      <c r="AD170" s="17"/>
      <c r="AE170" s="17"/>
      <c r="AF170" s="17"/>
      <c r="AG170" s="190"/>
      <c r="AH170" s="190"/>
      <c r="AI170" s="17"/>
      <c r="AJ170" s="17"/>
      <c r="AK170" s="17"/>
      <c r="AL170" s="17"/>
      <c r="AM170" s="17"/>
      <c r="AN170" s="17"/>
      <c r="AO170" s="17"/>
      <c r="AP170" s="107"/>
      <c r="AQ170" s="107"/>
      <c r="AR170" s="107"/>
      <c r="AS170" s="107"/>
      <c r="AT170" s="17"/>
      <c r="AU170" s="107"/>
      <c r="AV170" s="107"/>
      <c r="AW170" s="17"/>
      <c r="AX170" s="107"/>
      <c r="AY170" s="107"/>
      <c r="AZ170" s="17"/>
      <c r="BA170" s="107"/>
    </row>
    <row r="171" spans="1:53" ht="24.75" customHeight="1" x14ac:dyDescent="0.2">
      <c r="A171" s="185"/>
      <c r="B171" s="185"/>
      <c r="C171" s="185"/>
      <c r="D171" s="185"/>
      <c r="E171" s="17"/>
      <c r="F171" s="17"/>
      <c r="G171" s="17"/>
      <c r="H171" s="17"/>
      <c r="I171" s="17"/>
      <c r="J171" s="17"/>
      <c r="K171" s="17"/>
      <c r="L171" s="17"/>
      <c r="M171" s="17"/>
      <c r="N171" s="17"/>
      <c r="O171" s="17"/>
      <c r="P171" s="17"/>
      <c r="Q171" s="17"/>
      <c r="R171" s="17"/>
      <c r="S171" s="17"/>
      <c r="T171" s="17"/>
      <c r="U171" s="17"/>
      <c r="V171" s="17"/>
      <c r="W171" s="186"/>
      <c r="X171" s="17"/>
      <c r="Y171" s="17"/>
      <c r="Z171" s="17"/>
      <c r="AA171" s="17"/>
      <c r="AB171" s="17"/>
      <c r="AC171" s="17"/>
      <c r="AD171" s="17"/>
      <c r="AE171" s="17"/>
      <c r="AF171" s="17"/>
      <c r="AG171" s="190"/>
      <c r="AH171" s="190"/>
      <c r="AI171" s="17"/>
      <c r="AJ171" s="17"/>
      <c r="AK171" s="17"/>
      <c r="AL171" s="17"/>
      <c r="AM171" s="17"/>
      <c r="AN171" s="17"/>
      <c r="AO171" s="17"/>
      <c r="AP171" s="107"/>
      <c r="AQ171" s="107"/>
      <c r="AR171" s="107"/>
      <c r="AS171" s="107"/>
      <c r="AT171" s="17"/>
      <c r="AU171" s="107"/>
      <c r="AV171" s="107"/>
      <c r="AW171" s="17"/>
      <c r="AX171" s="107"/>
      <c r="AY171" s="107"/>
      <c r="AZ171" s="17"/>
      <c r="BA171" s="107"/>
    </row>
    <row r="172" spans="1:53" ht="24.75" customHeight="1" x14ac:dyDescent="0.2">
      <c r="A172" s="185"/>
      <c r="B172" s="185"/>
      <c r="C172" s="185"/>
      <c r="D172" s="185"/>
      <c r="E172" s="17"/>
      <c r="F172" s="17"/>
      <c r="G172" s="17"/>
      <c r="H172" s="17"/>
      <c r="I172" s="17"/>
      <c r="J172" s="17"/>
      <c r="K172" s="17"/>
      <c r="L172" s="17"/>
      <c r="M172" s="17"/>
      <c r="N172" s="17"/>
      <c r="O172" s="17"/>
      <c r="P172" s="17"/>
      <c r="Q172" s="17"/>
      <c r="R172" s="17"/>
      <c r="S172" s="17"/>
      <c r="T172" s="17"/>
      <c r="U172" s="17"/>
      <c r="V172" s="17"/>
      <c r="W172" s="186"/>
      <c r="X172" s="17"/>
      <c r="Y172" s="17"/>
      <c r="Z172" s="17"/>
      <c r="AA172" s="17"/>
      <c r="AB172" s="17"/>
      <c r="AC172" s="17"/>
      <c r="AD172" s="17"/>
      <c r="AE172" s="17"/>
      <c r="AF172" s="17"/>
      <c r="AG172" s="190"/>
      <c r="AH172" s="190"/>
      <c r="AI172" s="17"/>
      <c r="AJ172" s="17"/>
      <c r="AK172" s="17"/>
      <c r="AL172" s="17"/>
      <c r="AM172" s="17"/>
      <c r="AN172" s="17"/>
      <c r="AO172" s="17"/>
      <c r="AP172" s="107"/>
      <c r="AQ172" s="107"/>
      <c r="AR172" s="107"/>
      <c r="AS172" s="107"/>
      <c r="AT172" s="17"/>
      <c r="AU172" s="107"/>
      <c r="AV172" s="107"/>
      <c r="AW172" s="17"/>
      <c r="AX172" s="107"/>
      <c r="AY172" s="107"/>
      <c r="AZ172" s="17"/>
      <c r="BA172" s="107"/>
    </row>
    <row r="173" spans="1:53" ht="24.75" customHeight="1" x14ac:dyDescent="0.2">
      <c r="A173" s="185"/>
      <c r="B173" s="185"/>
      <c r="C173" s="185"/>
      <c r="D173" s="185"/>
      <c r="E173" s="17"/>
      <c r="F173" s="17"/>
      <c r="G173" s="17"/>
      <c r="H173" s="17"/>
      <c r="I173" s="17"/>
      <c r="J173" s="17"/>
      <c r="K173" s="17"/>
      <c r="L173" s="17"/>
      <c r="M173" s="17"/>
      <c r="N173" s="17"/>
      <c r="O173" s="17"/>
      <c r="P173" s="17"/>
      <c r="Q173" s="17"/>
      <c r="R173" s="17"/>
      <c r="S173" s="17"/>
      <c r="T173" s="17"/>
      <c r="U173" s="17"/>
      <c r="V173" s="17"/>
      <c r="W173" s="186"/>
      <c r="X173" s="17"/>
      <c r="Y173" s="17"/>
      <c r="Z173" s="17"/>
      <c r="AA173" s="17"/>
      <c r="AB173" s="17"/>
      <c r="AC173" s="17"/>
      <c r="AD173" s="17"/>
      <c r="AE173" s="17"/>
      <c r="AF173" s="17"/>
      <c r="AG173" s="190"/>
      <c r="AH173" s="190"/>
      <c r="AI173" s="17"/>
      <c r="AJ173" s="17"/>
      <c r="AK173" s="17"/>
      <c r="AL173" s="17"/>
      <c r="AM173" s="17"/>
      <c r="AN173" s="17"/>
      <c r="AO173" s="17"/>
      <c r="AP173" s="107"/>
      <c r="AQ173" s="107"/>
      <c r="AR173" s="107"/>
      <c r="AS173" s="107"/>
      <c r="AT173" s="17"/>
      <c r="AU173" s="107"/>
      <c r="AV173" s="107"/>
      <c r="AW173" s="17"/>
      <c r="AX173" s="107"/>
      <c r="AY173" s="107"/>
      <c r="AZ173" s="17"/>
      <c r="BA173" s="107"/>
    </row>
    <row r="174" spans="1:53" ht="24.75" customHeight="1" x14ac:dyDescent="0.2">
      <c r="A174" s="185"/>
      <c r="B174" s="185"/>
      <c r="C174" s="185"/>
      <c r="D174" s="185"/>
      <c r="E174" s="17"/>
      <c r="F174" s="17"/>
      <c r="G174" s="17"/>
      <c r="H174" s="17"/>
      <c r="I174" s="17"/>
      <c r="J174" s="17"/>
      <c r="K174" s="17"/>
      <c r="L174" s="17"/>
      <c r="M174" s="17"/>
      <c r="N174" s="17"/>
      <c r="O174" s="17"/>
      <c r="P174" s="17"/>
      <c r="Q174" s="17"/>
      <c r="R174" s="17"/>
      <c r="S174" s="17"/>
      <c r="T174" s="17"/>
      <c r="U174" s="17"/>
      <c r="V174" s="17"/>
      <c r="W174" s="186"/>
      <c r="X174" s="17"/>
      <c r="Y174" s="17"/>
      <c r="Z174" s="17"/>
      <c r="AA174" s="17"/>
      <c r="AB174" s="17"/>
      <c r="AC174" s="17"/>
      <c r="AD174" s="17"/>
      <c r="AE174" s="17"/>
      <c r="AF174" s="17"/>
      <c r="AG174" s="190"/>
      <c r="AH174" s="190"/>
      <c r="AI174" s="17"/>
      <c r="AJ174" s="17"/>
      <c r="AK174" s="17"/>
      <c r="AL174" s="17"/>
      <c r="AM174" s="17"/>
      <c r="AN174" s="17"/>
      <c r="AO174" s="17"/>
      <c r="AP174" s="107"/>
      <c r="AQ174" s="107"/>
      <c r="AR174" s="107"/>
      <c r="AS174" s="107"/>
      <c r="AT174" s="17"/>
      <c r="AU174" s="107"/>
      <c r="AV174" s="107"/>
      <c r="AW174" s="17"/>
      <c r="AX174" s="107"/>
      <c r="AY174" s="107"/>
      <c r="AZ174" s="17"/>
      <c r="BA174" s="107"/>
    </row>
    <row r="175" spans="1:53" ht="24.75" customHeight="1" x14ac:dyDescent="0.2">
      <c r="A175" s="185"/>
      <c r="B175" s="185"/>
      <c r="C175" s="185"/>
      <c r="D175" s="185"/>
      <c r="E175" s="17"/>
      <c r="F175" s="17"/>
      <c r="G175" s="17"/>
      <c r="H175" s="17"/>
      <c r="I175" s="17"/>
      <c r="J175" s="17"/>
      <c r="K175" s="17"/>
      <c r="L175" s="17"/>
      <c r="M175" s="17"/>
      <c r="N175" s="17"/>
      <c r="O175" s="17"/>
      <c r="P175" s="17"/>
      <c r="Q175" s="17"/>
      <c r="R175" s="17"/>
      <c r="S175" s="17"/>
      <c r="T175" s="17"/>
      <c r="U175" s="17"/>
      <c r="V175" s="17"/>
      <c r="W175" s="186"/>
      <c r="X175" s="17"/>
      <c r="Y175" s="17"/>
      <c r="Z175" s="17"/>
      <c r="AA175" s="17"/>
      <c r="AB175" s="17"/>
      <c r="AC175" s="17"/>
      <c r="AD175" s="17"/>
      <c r="AE175" s="17"/>
      <c r="AF175" s="17"/>
      <c r="AG175" s="190"/>
      <c r="AH175" s="190"/>
      <c r="AI175" s="17"/>
      <c r="AJ175" s="17"/>
      <c r="AK175" s="17"/>
      <c r="AL175" s="17"/>
      <c r="AM175" s="17"/>
      <c r="AN175" s="17"/>
      <c r="AO175" s="17"/>
      <c r="AP175" s="107"/>
      <c r="AQ175" s="107"/>
      <c r="AR175" s="107"/>
      <c r="AS175" s="107"/>
      <c r="AT175" s="17"/>
      <c r="AU175" s="107"/>
      <c r="AV175" s="107"/>
      <c r="AW175" s="17"/>
      <c r="AX175" s="107"/>
      <c r="AY175" s="107"/>
      <c r="AZ175" s="17"/>
      <c r="BA175" s="107"/>
    </row>
    <row r="176" spans="1:53" ht="24.75" customHeight="1" x14ac:dyDescent="0.2">
      <c r="A176" s="185"/>
      <c r="B176" s="185"/>
      <c r="C176" s="185"/>
      <c r="D176" s="185"/>
      <c r="E176" s="17"/>
      <c r="F176" s="17"/>
      <c r="G176" s="17"/>
      <c r="H176" s="17"/>
      <c r="I176" s="17"/>
      <c r="J176" s="17"/>
      <c r="K176" s="17"/>
      <c r="L176" s="17"/>
      <c r="M176" s="17"/>
      <c r="N176" s="17"/>
      <c r="O176" s="17"/>
      <c r="P176" s="17"/>
      <c r="Q176" s="17"/>
      <c r="R176" s="17"/>
      <c r="S176" s="17"/>
      <c r="T176" s="17"/>
      <c r="U176" s="17"/>
      <c r="V176" s="17"/>
      <c r="W176" s="186"/>
      <c r="X176" s="17"/>
      <c r="Y176" s="17"/>
      <c r="Z176" s="17"/>
      <c r="AA176" s="17"/>
      <c r="AB176" s="17"/>
      <c r="AC176" s="17"/>
      <c r="AD176" s="17"/>
      <c r="AE176" s="17"/>
      <c r="AF176" s="17"/>
      <c r="AG176" s="190"/>
      <c r="AH176" s="190"/>
      <c r="AI176" s="17"/>
      <c r="AJ176" s="17"/>
      <c r="AK176" s="17"/>
      <c r="AL176" s="17"/>
      <c r="AM176" s="17"/>
      <c r="AN176" s="17"/>
      <c r="AO176" s="17"/>
      <c r="AP176" s="107"/>
      <c r="AQ176" s="107"/>
      <c r="AR176" s="107"/>
      <c r="AS176" s="107"/>
      <c r="AT176" s="17"/>
      <c r="AU176" s="107"/>
      <c r="AV176" s="107"/>
      <c r="AW176" s="17"/>
      <c r="AX176" s="107"/>
      <c r="AY176" s="107"/>
      <c r="AZ176" s="17"/>
      <c r="BA176" s="107"/>
    </row>
    <row r="177" spans="1:53" ht="24.75" customHeight="1" x14ac:dyDescent="0.2">
      <c r="A177" s="185"/>
      <c r="B177" s="185"/>
      <c r="C177" s="185"/>
      <c r="D177" s="185"/>
      <c r="E177" s="17"/>
      <c r="F177" s="17"/>
      <c r="G177" s="17"/>
      <c r="H177" s="17"/>
      <c r="I177" s="17"/>
      <c r="J177" s="17"/>
      <c r="K177" s="17"/>
      <c r="L177" s="17"/>
      <c r="M177" s="17"/>
      <c r="N177" s="17"/>
      <c r="O177" s="17"/>
      <c r="P177" s="17"/>
      <c r="Q177" s="17"/>
      <c r="R177" s="17"/>
      <c r="S177" s="17"/>
      <c r="T177" s="17"/>
      <c r="U177" s="17"/>
      <c r="V177" s="17"/>
      <c r="W177" s="186"/>
      <c r="X177" s="17"/>
      <c r="Y177" s="17"/>
      <c r="Z177" s="17"/>
      <c r="AA177" s="17"/>
      <c r="AB177" s="17"/>
      <c r="AC177" s="17"/>
      <c r="AD177" s="17"/>
      <c r="AE177" s="17"/>
      <c r="AF177" s="17"/>
      <c r="AG177" s="190"/>
      <c r="AH177" s="190"/>
      <c r="AI177" s="17"/>
      <c r="AJ177" s="17"/>
      <c r="AK177" s="17"/>
      <c r="AL177" s="17"/>
      <c r="AM177" s="17"/>
      <c r="AN177" s="17"/>
      <c r="AO177" s="17"/>
      <c r="AP177" s="107"/>
      <c r="AQ177" s="107"/>
      <c r="AR177" s="107"/>
      <c r="AS177" s="107"/>
      <c r="AT177" s="17"/>
      <c r="AU177" s="107"/>
      <c r="AV177" s="107"/>
      <c r="AW177" s="17"/>
      <c r="AX177" s="107"/>
      <c r="AY177" s="107"/>
      <c r="AZ177" s="17"/>
      <c r="BA177" s="107"/>
    </row>
    <row r="178" spans="1:53" ht="24.75" customHeight="1" x14ac:dyDescent="0.2">
      <c r="A178" s="185"/>
      <c r="B178" s="185"/>
      <c r="C178" s="185"/>
      <c r="D178" s="185"/>
      <c r="E178" s="17"/>
      <c r="F178" s="17"/>
      <c r="G178" s="17"/>
      <c r="H178" s="17"/>
      <c r="I178" s="17"/>
      <c r="J178" s="17"/>
      <c r="K178" s="17"/>
      <c r="L178" s="17"/>
      <c r="M178" s="17"/>
      <c r="N178" s="17"/>
      <c r="O178" s="17"/>
      <c r="P178" s="17"/>
      <c r="Q178" s="17"/>
      <c r="R178" s="17"/>
      <c r="S178" s="17"/>
      <c r="T178" s="17"/>
      <c r="U178" s="17"/>
      <c r="V178" s="17"/>
      <c r="W178" s="186"/>
      <c r="X178" s="17"/>
      <c r="Y178" s="17"/>
      <c r="Z178" s="17"/>
      <c r="AA178" s="17"/>
      <c r="AB178" s="17"/>
      <c r="AC178" s="17"/>
      <c r="AD178" s="17"/>
      <c r="AE178" s="17"/>
      <c r="AF178" s="17"/>
      <c r="AG178" s="190"/>
      <c r="AH178" s="190"/>
      <c r="AI178" s="17"/>
      <c r="AJ178" s="17"/>
      <c r="AK178" s="17"/>
      <c r="AL178" s="17"/>
      <c r="AM178" s="17"/>
      <c r="AN178" s="17"/>
      <c r="AO178" s="17"/>
      <c r="AP178" s="107"/>
      <c r="AQ178" s="107"/>
      <c r="AR178" s="107"/>
      <c r="AS178" s="107"/>
      <c r="AT178" s="17"/>
      <c r="AU178" s="107"/>
      <c r="AV178" s="107"/>
      <c r="AW178" s="17"/>
      <c r="AX178" s="107"/>
      <c r="AY178" s="107"/>
      <c r="AZ178" s="17"/>
      <c r="BA178" s="107"/>
    </row>
    <row r="179" spans="1:53" ht="24.75" customHeight="1" x14ac:dyDescent="0.2">
      <c r="A179" s="185"/>
      <c r="B179" s="185"/>
      <c r="C179" s="185"/>
      <c r="D179" s="185"/>
      <c r="E179" s="17"/>
      <c r="F179" s="17"/>
      <c r="G179" s="17"/>
      <c r="H179" s="17"/>
      <c r="I179" s="17"/>
      <c r="J179" s="17"/>
      <c r="K179" s="17"/>
      <c r="L179" s="17"/>
      <c r="M179" s="17"/>
      <c r="N179" s="17"/>
      <c r="O179" s="17"/>
      <c r="P179" s="17"/>
      <c r="Q179" s="17"/>
      <c r="R179" s="17"/>
      <c r="S179" s="17"/>
      <c r="T179" s="17"/>
      <c r="U179" s="17"/>
      <c r="V179" s="17"/>
      <c r="W179" s="186"/>
      <c r="X179" s="17"/>
      <c r="Y179" s="17"/>
      <c r="Z179" s="17"/>
      <c r="AA179" s="17"/>
      <c r="AB179" s="17"/>
      <c r="AC179" s="17"/>
      <c r="AD179" s="17"/>
      <c r="AE179" s="17"/>
      <c r="AF179" s="17"/>
      <c r="AG179" s="190"/>
      <c r="AH179" s="190"/>
      <c r="AI179" s="17"/>
      <c r="AJ179" s="17"/>
      <c r="AK179" s="17"/>
      <c r="AL179" s="17"/>
      <c r="AM179" s="17"/>
      <c r="AN179" s="17"/>
      <c r="AO179" s="17"/>
      <c r="AP179" s="107"/>
      <c r="AQ179" s="107"/>
      <c r="AR179" s="107"/>
      <c r="AS179" s="107"/>
      <c r="AT179" s="17"/>
      <c r="AU179" s="107"/>
      <c r="AV179" s="107"/>
      <c r="AW179" s="17"/>
      <c r="AX179" s="107"/>
      <c r="AY179" s="107"/>
      <c r="AZ179" s="17"/>
      <c r="BA179" s="107"/>
    </row>
    <row r="180" spans="1:53" ht="24.75" customHeight="1" x14ac:dyDescent="0.2">
      <c r="A180" s="185"/>
      <c r="B180" s="185"/>
      <c r="C180" s="185"/>
      <c r="D180" s="185"/>
      <c r="E180" s="17"/>
      <c r="F180" s="17"/>
      <c r="G180" s="17"/>
      <c r="H180" s="17"/>
      <c r="I180" s="17"/>
      <c r="J180" s="17"/>
      <c r="K180" s="17"/>
      <c r="L180" s="17"/>
      <c r="M180" s="17"/>
      <c r="N180" s="17"/>
      <c r="O180" s="17"/>
      <c r="P180" s="17"/>
      <c r="Q180" s="17"/>
      <c r="R180" s="17"/>
      <c r="S180" s="17"/>
      <c r="T180" s="17"/>
      <c r="U180" s="17"/>
      <c r="V180" s="17"/>
      <c r="W180" s="186"/>
      <c r="X180" s="17"/>
      <c r="Y180" s="17"/>
      <c r="Z180" s="17"/>
      <c r="AA180" s="17"/>
      <c r="AB180" s="17"/>
      <c r="AC180" s="17"/>
      <c r="AD180" s="17"/>
      <c r="AE180" s="17"/>
      <c r="AF180" s="17"/>
      <c r="AG180" s="190"/>
      <c r="AH180" s="190"/>
      <c r="AI180" s="17"/>
      <c r="AJ180" s="17"/>
      <c r="AK180" s="17"/>
      <c r="AL180" s="17"/>
      <c r="AM180" s="17"/>
      <c r="AN180" s="17"/>
      <c r="AO180" s="17"/>
      <c r="AP180" s="107"/>
      <c r="AQ180" s="107"/>
      <c r="AR180" s="107"/>
      <c r="AS180" s="107"/>
      <c r="AT180" s="17"/>
      <c r="AU180" s="107"/>
      <c r="AV180" s="107"/>
      <c r="AW180" s="17"/>
      <c r="AX180" s="107"/>
      <c r="AY180" s="107"/>
      <c r="AZ180" s="17"/>
      <c r="BA180" s="107"/>
    </row>
    <row r="181" spans="1:53" ht="24.75" customHeight="1" x14ac:dyDescent="0.2">
      <c r="A181" s="185"/>
      <c r="B181" s="185"/>
      <c r="C181" s="185"/>
      <c r="D181" s="185"/>
      <c r="E181" s="17"/>
      <c r="F181" s="17"/>
      <c r="G181" s="17"/>
      <c r="H181" s="17"/>
      <c r="I181" s="17"/>
      <c r="J181" s="17"/>
      <c r="K181" s="17"/>
      <c r="L181" s="17"/>
      <c r="M181" s="17"/>
      <c r="N181" s="17"/>
      <c r="O181" s="17"/>
      <c r="P181" s="17"/>
      <c r="Q181" s="17"/>
      <c r="R181" s="17"/>
      <c r="S181" s="17"/>
      <c r="T181" s="17"/>
      <c r="U181" s="17"/>
      <c r="V181" s="17"/>
      <c r="W181" s="186"/>
      <c r="X181" s="17"/>
      <c r="Y181" s="17"/>
      <c r="Z181" s="17"/>
      <c r="AA181" s="17"/>
      <c r="AB181" s="17"/>
      <c r="AC181" s="17"/>
      <c r="AD181" s="17"/>
      <c r="AE181" s="17"/>
      <c r="AF181" s="17"/>
      <c r="AG181" s="190"/>
      <c r="AH181" s="190"/>
      <c r="AI181" s="17"/>
      <c r="AJ181" s="17"/>
      <c r="AK181" s="17"/>
      <c r="AL181" s="17"/>
      <c r="AM181" s="17"/>
      <c r="AN181" s="17"/>
      <c r="AO181" s="17"/>
      <c r="AP181" s="107"/>
      <c r="AQ181" s="107"/>
      <c r="AR181" s="107"/>
      <c r="AS181" s="107"/>
      <c r="AT181" s="17"/>
      <c r="AU181" s="107"/>
      <c r="AV181" s="107"/>
      <c r="AW181" s="17"/>
      <c r="AX181" s="107"/>
      <c r="AY181" s="107"/>
      <c r="AZ181" s="17"/>
      <c r="BA181" s="107"/>
    </row>
    <row r="182" spans="1:53" ht="24.75" customHeight="1" x14ac:dyDescent="0.2">
      <c r="A182" s="185"/>
      <c r="B182" s="185"/>
      <c r="C182" s="185"/>
      <c r="D182" s="185"/>
      <c r="E182" s="17"/>
      <c r="F182" s="17"/>
      <c r="G182" s="17"/>
      <c r="H182" s="17"/>
      <c r="I182" s="17"/>
      <c r="J182" s="17"/>
      <c r="K182" s="17"/>
      <c r="L182" s="17"/>
      <c r="M182" s="17"/>
      <c r="N182" s="17"/>
      <c r="O182" s="17"/>
      <c r="P182" s="17"/>
      <c r="Q182" s="17"/>
      <c r="R182" s="17"/>
      <c r="S182" s="17"/>
      <c r="T182" s="17"/>
      <c r="U182" s="17"/>
      <c r="V182" s="17"/>
      <c r="W182" s="186"/>
      <c r="X182" s="17"/>
      <c r="Y182" s="17"/>
      <c r="Z182" s="17"/>
      <c r="AA182" s="17"/>
      <c r="AB182" s="17"/>
      <c r="AC182" s="17"/>
      <c r="AD182" s="17"/>
      <c r="AE182" s="17"/>
      <c r="AF182" s="17"/>
      <c r="AG182" s="190"/>
      <c r="AH182" s="190"/>
      <c r="AI182" s="17"/>
      <c r="AJ182" s="17"/>
      <c r="AK182" s="17"/>
      <c r="AL182" s="17"/>
      <c r="AM182" s="17"/>
      <c r="AN182" s="17"/>
      <c r="AO182" s="17"/>
      <c r="AP182" s="107"/>
      <c r="AQ182" s="107"/>
      <c r="AR182" s="107"/>
      <c r="AS182" s="107"/>
      <c r="AT182" s="17"/>
      <c r="AU182" s="107"/>
      <c r="AV182" s="107"/>
      <c r="AW182" s="17"/>
      <c r="AX182" s="107"/>
      <c r="AY182" s="107"/>
      <c r="AZ182" s="17"/>
      <c r="BA182" s="107"/>
    </row>
    <row r="183" spans="1:53" ht="24.75" customHeight="1" x14ac:dyDescent="0.2">
      <c r="A183" s="185"/>
      <c r="B183" s="185"/>
      <c r="C183" s="185"/>
      <c r="D183" s="185"/>
      <c r="E183" s="17"/>
      <c r="F183" s="17"/>
      <c r="G183" s="17"/>
      <c r="H183" s="17"/>
      <c r="I183" s="17"/>
      <c r="J183" s="17"/>
      <c r="K183" s="17"/>
      <c r="L183" s="17"/>
      <c r="M183" s="17"/>
      <c r="N183" s="17"/>
      <c r="O183" s="17"/>
      <c r="P183" s="17"/>
      <c r="Q183" s="17"/>
      <c r="R183" s="17"/>
      <c r="S183" s="17"/>
      <c r="T183" s="17"/>
      <c r="U183" s="17"/>
      <c r="V183" s="17"/>
      <c r="W183" s="186"/>
      <c r="X183" s="17"/>
      <c r="Y183" s="17"/>
      <c r="Z183" s="17"/>
      <c r="AA183" s="17"/>
      <c r="AB183" s="17"/>
      <c r="AC183" s="17"/>
      <c r="AD183" s="17"/>
      <c r="AE183" s="17"/>
      <c r="AF183" s="17"/>
      <c r="AG183" s="190"/>
      <c r="AH183" s="190"/>
      <c r="AI183" s="17"/>
      <c r="AJ183" s="17"/>
      <c r="AK183" s="17"/>
      <c r="AL183" s="17"/>
      <c r="AM183" s="17"/>
      <c r="AN183" s="17"/>
      <c r="AO183" s="17"/>
      <c r="AP183" s="107"/>
      <c r="AQ183" s="107"/>
      <c r="AR183" s="107"/>
      <c r="AS183" s="107"/>
      <c r="AT183" s="17"/>
      <c r="AU183" s="107"/>
      <c r="AV183" s="107"/>
      <c r="AW183" s="17"/>
      <c r="AX183" s="107"/>
      <c r="AY183" s="107"/>
      <c r="AZ183" s="17"/>
      <c r="BA183" s="107"/>
    </row>
    <row r="184" spans="1:53" ht="24.75" customHeight="1" x14ac:dyDescent="0.2">
      <c r="A184" s="185"/>
      <c r="B184" s="185"/>
      <c r="C184" s="185"/>
      <c r="D184" s="185"/>
      <c r="E184" s="17"/>
      <c r="F184" s="17"/>
      <c r="G184" s="17"/>
      <c r="H184" s="17"/>
      <c r="I184" s="17"/>
      <c r="J184" s="17"/>
      <c r="K184" s="17"/>
      <c r="L184" s="17"/>
      <c r="M184" s="17"/>
      <c r="N184" s="17"/>
      <c r="O184" s="17"/>
      <c r="P184" s="17"/>
      <c r="Q184" s="17"/>
      <c r="R184" s="17"/>
      <c r="S184" s="17"/>
      <c r="T184" s="17"/>
      <c r="U184" s="17"/>
      <c r="V184" s="17"/>
      <c r="W184" s="186"/>
      <c r="X184" s="17"/>
      <c r="Y184" s="17"/>
      <c r="Z184" s="17"/>
      <c r="AA184" s="17"/>
      <c r="AB184" s="17"/>
      <c r="AC184" s="17"/>
      <c r="AD184" s="17"/>
      <c r="AE184" s="17"/>
      <c r="AF184" s="17"/>
      <c r="AG184" s="190"/>
      <c r="AH184" s="190"/>
      <c r="AI184" s="17"/>
      <c r="AJ184" s="17"/>
      <c r="AK184" s="17"/>
      <c r="AL184" s="17"/>
      <c r="AM184" s="17"/>
      <c r="AN184" s="17"/>
      <c r="AO184" s="17"/>
      <c r="AP184" s="107"/>
      <c r="AQ184" s="107"/>
      <c r="AR184" s="107"/>
      <c r="AS184" s="107"/>
      <c r="AT184" s="17"/>
      <c r="AU184" s="107"/>
      <c r="AV184" s="107"/>
      <c r="AW184" s="17"/>
      <c r="AX184" s="107"/>
      <c r="AY184" s="107"/>
      <c r="AZ184" s="17"/>
      <c r="BA184" s="107"/>
    </row>
    <row r="185" spans="1:53" ht="24.75" customHeight="1" x14ac:dyDescent="0.2">
      <c r="A185" s="185"/>
      <c r="B185" s="185"/>
      <c r="C185" s="185"/>
      <c r="D185" s="185"/>
      <c r="E185" s="17"/>
      <c r="F185" s="17"/>
      <c r="G185" s="17"/>
      <c r="H185" s="17"/>
      <c r="I185" s="17"/>
      <c r="J185" s="17"/>
      <c r="K185" s="17"/>
      <c r="L185" s="17"/>
      <c r="M185" s="17"/>
      <c r="N185" s="17"/>
      <c r="O185" s="17"/>
      <c r="P185" s="17"/>
      <c r="Q185" s="17"/>
      <c r="R185" s="17"/>
      <c r="S185" s="17"/>
      <c r="T185" s="17"/>
      <c r="U185" s="17"/>
      <c r="V185" s="17"/>
      <c r="W185" s="186"/>
      <c r="X185" s="17"/>
      <c r="Y185" s="17"/>
      <c r="Z185" s="17"/>
      <c r="AA185" s="17"/>
      <c r="AB185" s="17"/>
      <c r="AC185" s="17"/>
      <c r="AD185" s="17"/>
      <c r="AE185" s="17"/>
      <c r="AF185" s="17"/>
      <c r="AG185" s="190"/>
      <c r="AH185" s="190"/>
      <c r="AI185" s="17"/>
      <c r="AJ185" s="17"/>
      <c r="AK185" s="17"/>
      <c r="AL185" s="17"/>
      <c r="AM185" s="17"/>
      <c r="AN185" s="17"/>
      <c r="AO185" s="17"/>
      <c r="AP185" s="107"/>
      <c r="AQ185" s="107"/>
      <c r="AR185" s="107"/>
      <c r="AS185" s="107"/>
      <c r="AT185" s="17"/>
      <c r="AU185" s="107"/>
      <c r="AV185" s="107"/>
      <c r="AW185" s="17"/>
      <c r="AX185" s="107"/>
      <c r="AY185" s="107"/>
      <c r="AZ185" s="17"/>
      <c r="BA185" s="107"/>
    </row>
    <row r="186" spans="1:53" ht="24.75" customHeight="1" x14ac:dyDescent="0.2">
      <c r="A186" s="185"/>
      <c r="B186" s="185"/>
      <c r="C186" s="185"/>
      <c r="D186" s="185"/>
      <c r="E186" s="17"/>
      <c r="F186" s="17"/>
      <c r="G186" s="17"/>
      <c r="H186" s="17"/>
      <c r="I186" s="17"/>
      <c r="J186" s="17"/>
      <c r="K186" s="17"/>
      <c r="L186" s="17"/>
      <c r="M186" s="17"/>
      <c r="N186" s="17"/>
      <c r="O186" s="17"/>
      <c r="P186" s="17"/>
      <c r="Q186" s="17"/>
      <c r="R186" s="17"/>
      <c r="S186" s="17"/>
      <c r="T186" s="17"/>
      <c r="U186" s="17"/>
      <c r="V186" s="17"/>
      <c r="W186" s="186"/>
      <c r="X186" s="17"/>
      <c r="Y186" s="17"/>
      <c r="Z186" s="17"/>
      <c r="AA186" s="17"/>
      <c r="AB186" s="17"/>
      <c r="AC186" s="17"/>
      <c r="AD186" s="17"/>
      <c r="AE186" s="17"/>
      <c r="AF186" s="17"/>
      <c r="AG186" s="190"/>
      <c r="AH186" s="190"/>
      <c r="AI186" s="17"/>
      <c r="AJ186" s="17"/>
      <c r="AK186" s="17"/>
      <c r="AL186" s="17"/>
      <c r="AM186" s="17"/>
      <c r="AN186" s="17"/>
      <c r="AO186" s="17"/>
      <c r="AP186" s="107"/>
      <c r="AQ186" s="107"/>
      <c r="AR186" s="107"/>
      <c r="AS186" s="107"/>
      <c r="AT186" s="17"/>
      <c r="AU186" s="107"/>
      <c r="AV186" s="107"/>
      <c r="AW186" s="17"/>
      <c r="AX186" s="107"/>
      <c r="AY186" s="107"/>
      <c r="AZ186" s="17"/>
      <c r="BA186" s="107"/>
    </row>
    <row r="187" spans="1:53" ht="24.75" customHeight="1" x14ac:dyDescent="0.2">
      <c r="A187" s="185"/>
      <c r="B187" s="185"/>
      <c r="C187" s="185"/>
      <c r="D187" s="185"/>
      <c r="E187" s="17"/>
      <c r="F187" s="17"/>
      <c r="G187" s="17"/>
      <c r="H187" s="17"/>
      <c r="I187" s="17"/>
      <c r="J187" s="17"/>
      <c r="K187" s="17"/>
      <c r="L187" s="17"/>
      <c r="M187" s="17"/>
      <c r="N187" s="17"/>
      <c r="O187" s="17"/>
      <c r="P187" s="17"/>
      <c r="Q187" s="17"/>
      <c r="R187" s="17"/>
      <c r="S187" s="17"/>
      <c r="T187" s="17"/>
      <c r="U187" s="17"/>
      <c r="V187" s="17"/>
      <c r="W187" s="186"/>
      <c r="X187" s="17"/>
      <c r="Y187" s="17"/>
      <c r="Z187" s="17"/>
      <c r="AA187" s="17"/>
      <c r="AB187" s="17"/>
      <c r="AC187" s="17"/>
      <c r="AD187" s="17"/>
      <c r="AE187" s="17"/>
      <c r="AF187" s="17"/>
      <c r="AG187" s="190"/>
      <c r="AH187" s="190"/>
      <c r="AI187" s="17"/>
      <c r="AJ187" s="17"/>
      <c r="AK187" s="17"/>
      <c r="AL187" s="17"/>
      <c r="AM187" s="17"/>
      <c r="AN187" s="17"/>
      <c r="AO187" s="17"/>
      <c r="AP187" s="107"/>
      <c r="AQ187" s="107"/>
      <c r="AR187" s="107"/>
      <c r="AS187" s="107"/>
      <c r="AT187" s="17"/>
      <c r="AU187" s="107"/>
      <c r="AV187" s="107"/>
      <c r="AW187" s="17"/>
      <c r="AX187" s="107"/>
      <c r="AY187" s="107"/>
      <c r="AZ187" s="17"/>
      <c r="BA187" s="107"/>
    </row>
    <row r="188" spans="1:53" ht="24.75" customHeight="1" x14ac:dyDescent="0.2">
      <c r="A188" s="185"/>
      <c r="B188" s="185"/>
      <c r="C188" s="185"/>
      <c r="D188" s="185"/>
      <c r="E188" s="17"/>
      <c r="F188" s="17"/>
      <c r="G188" s="17"/>
      <c r="H188" s="17"/>
      <c r="I188" s="17"/>
      <c r="J188" s="17"/>
      <c r="K188" s="17"/>
      <c r="L188" s="17"/>
      <c r="M188" s="17"/>
      <c r="N188" s="17"/>
      <c r="O188" s="17"/>
      <c r="P188" s="17"/>
      <c r="Q188" s="17"/>
      <c r="R188" s="17"/>
      <c r="S188" s="17"/>
      <c r="T188" s="17"/>
      <c r="U188" s="17"/>
      <c r="V188" s="17"/>
      <c r="W188" s="186"/>
      <c r="X188" s="17"/>
      <c r="Y188" s="17"/>
      <c r="Z188" s="17"/>
      <c r="AA188" s="17"/>
      <c r="AB188" s="17"/>
      <c r="AC188" s="17"/>
      <c r="AD188" s="17"/>
      <c r="AE188" s="17"/>
      <c r="AF188" s="17"/>
      <c r="AG188" s="190"/>
      <c r="AH188" s="190"/>
      <c r="AI188" s="17"/>
      <c r="AJ188" s="17"/>
      <c r="AK188" s="17"/>
      <c r="AL188" s="17"/>
      <c r="AM188" s="17"/>
      <c r="AN188" s="17"/>
      <c r="AO188" s="17"/>
      <c r="AP188" s="107"/>
      <c r="AQ188" s="107"/>
      <c r="AR188" s="107"/>
      <c r="AS188" s="107"/>
      <c r="AT188" s="17"/>
      <c r="AU188" s="107"/>
      <c r="AV188" s="107"/>
      <c r="AW188" s="17"/>
      <c r="AX188" s="107"/>
      <c r="AY188" s="107"/>
      <c r="AZ188" s="17"/>
      <c r="BA188" s="107"/>
    </row>
    <row r="189" spans="1:53" ht="24.75" customHeight="1" x14ac:dyDescent="0.2">
      <c r="A189" s="185"/>
      <c r="B189" s="185"/>
      <c r="C189" s="185"/>
      <c r="D189" s="185"/>
      <c r="E189" s="17"/>
      <c r="F189" s="17"/>
      <c r="G189" s="17"/>
      <c r="H189" s="17"/>
      <c r="I189" s="17"/>
      <c r="J189" s="17"/>
      <c r="K189" s="17"/>
      <c r="L189" s="17"/>
      <c r="M189" s="17"/>
      <c r="N189" s="17"/>
      <c r="O189" s="17"/>
      <c r="P189" s="17"/>
      <c r="Q189" s="17"/>
      <c r="R189" s="17"/>
      <c r="S189" s="17"/>
      <c r="T189" s="17"/>
      <c r="U189" s="17"/>
      <c r="V189" s="17"/>
      <c r="W189" s="186"/>
      <c r="X189" s="17"/>
      <c r="Y189" s="17"/>
      <c r="Z189" s="17"/>
      <c r="AA189" s="17"/>
      <c r="AB189" s="17"/>
      <c r="AC189" s="17"/>
      <c r="AD189" s="17"/>
      <c r="AE189" s="17"/>
      <c r="AF189" s="17"/>
      <c r="AG189" s="190"/>
      <c r="AH189" s="190"/>
      <c r="AI189" s="17"/>
      <c r="AJ189" s="17"/>
      <c r="AK189" s="17"/>
      <c r="AL189" s="17"/>
      <c r="AM189" s="17"/>
      <c r="AN189" s="17"/>
      <c r="AO189" s="17"/>
      <c r="AP189" s="107"/>
      <c r="AQ189" s="107"/>
      <c r="AR189" s="107"/>
      <c r="AS189" s="107"/>
      <c r="AT189" s="17"/>
      <c r="AU189" s="107"/>
      <c r="AV189" s="107"/>
      <c r="AW189" s="17"/>
      <c r="AX189" s="107"/>
      <c r="AY189" s="107"/>
      <c r="AZ189" s="17"/>
      <c r="BA189" s="107"/>
    </row>
    <row r="190" spans="1:53" ht="24.75" customHeight="1" x14ac:dyDescent="0.2">
      <c r="A190" s="185"/>
      <c r="B190" s="185"/>
      <c r="C190" s="185"/>
      <c r="D190" s="185"/>
      <c r="E190" s="17"/>
      <c r="F190" s="17"/>
      <c r="G190" s="17"/>
      <c r="H190" s="17"/>
      <c r="I190" s="17"/>
      <c r="J190" s="17"/>
      <c r="K190" s="17"/>
      <c r="L190" s="17"/>
      <c r="M190" s="17"/>
      <c r="N190" s="17"/>
      <c r="O190" s="17"/>
      <c r="P190" s="17"/>
      <c r="Q190" s="17"/>
      <c r="R190" s="17"/>
      <c r="S190" s="17"/>
      <c r="T190" s="17"/>
      <c r="U190" s="17"/>
      <c r="V190" s="17"/>
      <c r="W190" s="186"/>
      <c r="X190" s="17"/>
      <c r="Y190" s="17"/>
      <c r="Z190" s="17"/>
      <c r="AA190" s="17"/>
      <c r="AB190" s="17"/>
      <c r="AC190" s="17"/>
      <c r="AD190" s="17"/>
      <c r="AE190" s="17"/>
      <c r="AF190" s="17"/>
      <c r="AG190" s="190"/>
      <c r="AH190" s="190"/>
      <c r="AI190" s="17"/>
      <c r="AJ190" s="17"/>
      <c r="AK190" s="17"/>
      <c r="AL190" s="17"/>
      <c r="AM190" s="17"/>
      <c r="AN190" s="17"/>
      <c r="AO190" s="17"/>
      <c r="AP190" s="107"/>
      <c r="AQ190" s="107"/>
      <c r="AR190" s="107"/>
      <c r="AS190" s="107"/>
      <c r="AT190" s="17"/>
      <c r="AU190" s="107"/>
      <c r="AV190" s="107"/>
      <c r="AW190" s="17"/>
      <c r="AX190" s="107"/>
      <c r="AY190" s="107"/>
      <c r="AZ190" s="17"/>
      <c r="BA190" s="107"/>
    </row>
    <row r="191" spans="1:53" ht="24.75" customHeight="1" x14ac:dyDescent="0.2">
      <c r="A191" s="185"/>
      <c r="B191" s="185"/>
      <c r="C191" s="185"/>
      <c r="D191" s="185"/>
      <c r="E191" s="17"/>
      <c r="F191" s="17"/>
      <c r="G191" s="17"/>
      <c r="H191" s="17"/>
      <c r="I191" s="17"/>
      <c r="J191" s="17"/>
      <c r="K191" s="17"/>
      <c r="L191" s="17"/>
      <c r="M191" s="17"/>
      <c r="N191" s="17"/>
      <c r="O191" s="17"/>
      <c r="P191" s="17"/>
      <c r="Q191" s="17"/>
      <c r="R191" s="17"/>
      <c r="S191" s="17"/>
      <c r="T191" s="17"/>
      <c r="U191" s="17"/>
      <c r="V191" s="17"/>
      <c r="W191" s="186"/>
      <c r="X191" s="17"/>
      <c r="Y191" s="17"/>
      <c r="Z191" s="17"/>
      <c r="AA191" s="17"/>
      <c r="AB191" s="17"/>
      <c r="AC191" s="17"/>
      <c r="AD191" s="17"/>
      <c r="AE191" s="17"/>
      <c r="AF191" s="17"/>
      <c r="AG191" s="190"/>
      <c r="AH191" s="190"/>
      <c r="AI191" s="17"/>
      <c r="AJ191" s="17"/>
      <c r="AK191" s="17"/>
      <c r="AL191" s="17"/>
      <c r="AM191" s="17"/>
      <c r="AN191" s="17"/>
      <c r="AO191" s="17"/>
      <c r="AP191" s="107"/>
      <c r="AQ191" s="107"/>
      <c r="AR191" s="107"/>
      <c r="AS191" s="107"/>
      <c r="AT191" s="17"/>
      <c r="AU191" s="107"/>
      <c r="AV191" s="107"/>
      <c r="AW191" s="17"/>
      <c r="AX191" s="107"/>
      <c r="AY191" s="107"/>
      <c r="AZ191" s="17"/>
      <c r="BA191" s="107"/>
    </row>
    <row r="192" spans="1:53" ht="24.75" customHeight="1" x14ac:dyDescent="0.2">
      <c r="A192" s="185"/>
      <c r="B192" s="185"/>
      <c r="C192" s="185"/>
      <c r="D192" s="185"/>
      <c r="E192" s="17"/>
      <c r="F192" s="17"/>
      <c r="G192" s="17"/>
      <c r="H192" s="17"/>
      <c r="I192" s="17"/>
      <c r="J192" s="17"/>
      <c r="K192" s="17"/>
      <c r="L192" s="17"/>
      <c r="M192" s="17"/>
      <c r="N192" s="17"/>
      <c r="O192" s="17"/>
      <c r="P192" s="17"/>
      <c r="Q192" s="17"/>
      <c r="R192" s="17"/>
      <c r="S192" s="17"/>
      <c r="T192" s="17"/>
      <c r="U192" s="17"/>
      <c r="V192" s="17"/>
      <c r="W192" s="186"/>
      <c r="X192" s="17"/>
      <c r="Y192" s="17"/>
      <c r="Z192" s="17"/>
      <c r="AA192" s="17"/>
      <c r="AB192" s="17"/>
      <c r="AC192" s="17"/>
      <c r="AD192" s="17"/>
      <c r="AE192" s="17"/>
      <c r="AF192" s="17"/>
      <c r="AG192" s="190"/>
      <c r="AH192" s="190"/>
      <c r="AI192" s="17"/>
      <c r="AJ192" s="17"/>
      <c r="AK192" s="17"/>
      <c r="AL192" s="17"/>
      <c r="AM192" s="17"/>
      <c r="AN192" s="17"/>
      <c r="AO192" s="17"/>
      <c r="AP192" s="107"/>
      <c r="AQ192" s="107"/>
      <c r="AR192" s="107"/>
      <c r="AS192" s="107"/>
      <c r="AT192" s="17"/>
      <c r="AU192" s="107"/>
      <c r="AV192" s="107"/>
      <c r="AW192" s="17"/>
      <c r="AX192" s="107"/>
      <c r="AY192" s="107"/>
      <c r="AZ192" s="17"/>
      <c r="BA192" s="107"/>
    </row>
    <row r="193" spans="1:53" ht="24.75" customHeight="1" x14ac:dyDescent="0.2">
      <c r="A193" s="185"/>
      <c r="B193" s="185"/>
      <c r="C193" s="185"/>
      <c r="D193" s="185"/>
      <c r="E193" s="17"/>
      <c r="F193" s="17"/>
      <c r="G193" s="17"/>
      <c r="H193" s="17"/>
      <c r="I193" s="17"/>
      <c r="J193" s="17"/>
      <c r="K193" s="17"/>
      <c r="L193" s="17"/>
      <c r="M193" s="17"/>
      <c r="N193" s="17"/>
      <c r="O193" s="17"/>
      <c r="P193" s="17"/>
      <c r="Q193" s="17"/>
      <c r="R193" s="17"/>
      <c r="S193" s="17"/>
      <c r="T193" s="17"/>
      <c r="U193" s="17"/>
      <c r="V193" s="17"/>
      <c r="W193" s="186"/>
      <c r="X193" s="17"/>
      <c r="Y193" s="17"/>
      <c r="Z193" s="17"/>
      <c r="AA193" s="17"/>
      <c r="AB193" s="17"/>
      <c r="AC193" s="17"/>
      <c r="AD193" s="17"/>
      <c r="AE193" s="17"/>
      <c r="AF193" s="17"/>
      <c r="AG193" s="190"/>
      <c r="AH193" s="190"/>
      <c r="AI193" s="17"/>
      <c r="AJ193" s="17"/>
      <c r="AK193" s="17"/>
      <c r="AL193" s="17"/>
      <c r="AM193" s="17"/>
      <c r="AN193" s="17"/>
      <c r="AO193" s="17"/>
      <c r="AP193" s="107"/>
      <c r="AQ193" s="107"/>
      <c r="AR193" s="107"/>
      <c r="AS193" s="107"/>
      <c r="AT193" s="17"/>
      <c r="AU193" s="107"/>
      <c r="AV193" s="107"/>
      <c r="AW193" s="17"/>
      <c r="AX193" s="107"/>
      <c r="AY193" s="107"/>
      <c r="AZ193" s="17"/>
      <c r="BA193" s="107"/>
    </row>
    <row r="194" spans="1:53" ht="24.75" customHeight="1" x14ac:dyDescent="0.2">
      <c r="A194" s="185"/>
      <c r="B194" s="185"/>
      <c r="C194" s="185"/>
      <c r="D194" s="185"/>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90"/>
      <c r="AH194" s="190"/>
      <c r="AI194" s="17"/>
      <c r="AJ194" s="17"/>
      <c r="AK194" s="17"/>
      <c r="AL194" s="17"/>
      <c r="AM194" s="17"/>
      <c r="AN194" s="17"/>
      <c r="AO194" s="17"/>
      <c r="AP194" s="107"/>
      <c r="AQ194" s="107"/>
      <c r="AR194" s="107"/>
      <c r="AS194" s="107"/>
      <c r="AT194" s="17"/>
      <c r="AU194" s="107"/>
      <c r="AV194" s="107"/>
      <c r="AW194" s="17"/>
      <c r="AX194" s="107"/>
      <c r="AY194" s="107"/>
      <c r="AZ194" s="17"/>
      <c r="BA194" s="107"/>
    </row>
    <row r="195" spans="1:53" ht="24.75" customHeight="1" x14ac:dyDescent="0.2">
      <c r="A195" s="185"/>
      <c r="B195" s="185"/>
      <c r="C195" s="185"/>
      <c r="D195" s="185"/>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90"/>
      <c r="AH195" s="190"/>
      <c r="AI195" s="17"/>
      <c r="AJ195" s="17"/>
      <c r="AK195" s="17"/>
      <c r="AL195" s="17"/>
      <c r="AM195" s="17"/>
      <c r="AN195" s="17"/>
      <c r="AO195" s="17"/>
      <c r="AP195" s="107"/>
      <c r="AQ195" s="107"/>
      <c r="AR195" s="107"/>
      <c r="AS195" s="107"/>
      <c r="AT195" s="17"/>
      <c r="AU195" s="107"/>
      <c r="AV195" s="107"/>
      <c r="AW195" s="17"/>
      <c r="AX195" s="107"/>
      <c r="AY195" s="107"/>
      <c r="AZ195" s="17"/>
      <c r="BA195" s="107"/>
    </row>
    <row r="196" spans="1:53" ht="24.75" customHeight="1" x14ac:dyDescent="0.2">
      <c r="A196" s="185"/>
      <c r="B196" s="185"/>
      <c r="C196" s="185"/>
      <c r="D196" s="185"/>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90"/>
      <c r="AH196" s="190"/>
      <c r="AI196" s="17"/>
      <c r="AJ196" s="17"/>
      <c r="AK196" s="17"/>
      <c r="AL196" s="17"/>
      <c r="AM196" s="17"/>
      <c r="AN196" s="17"/>
      <c r="AO196" s="17"/>
      <c r="AP196" s="107"/>
      <c r="AQ196" s="107"/>
      <c r="AR196" s="107"/>
      <c r="AS196" s="107"/>
      <c r="AT196" s="17"/>
      <c r="AU196" s="107"/>
      <c r="AV196" s="107"/>
      <c r="AW196" s="17"/>
      <c r="AX196" s="107"/>
      <c r="AY196" s="107"/>
      <c r="AZ196" s="17"/>
      <c r="BA196" s="107"/>
    </row>
    <row r="197" spans="1:53" ht="24.75" customHeight="1" x14ac:dyDescent="0.2">
      <c r="A197" s="185"/>
      <c r="B197" s="185"/>
      <c r="C197" s="185"/>
      <c r="D197" s="185"/>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90"/>
      <c r="AH197" s="190"/>
      <c r="AI197" s="17"/>
      <c r="AJ197" s="17"/>
      <c r="AK197" s="17"/>
      <c r="AL197" s="17"/>
      <c r="AM197" s="17"/>
      <c r="AN197" s="17"/>
      <c r="AO197" s="17"/>
      <c r="AP197" s="107"/>
      <c r="AQ197" s="107"/>
      <c r="AR197" s="107"/>
      <c r="AS197" s="107"/>
      <c r="AT197" s="17"/>
      <c r="AU197" s="107"/>
      <c r="AV197" s="107"/>
      <c r="AW197" s="17"/>
      <c r="AX197" s="107"/>
      <c r="AY197" s="107"/>
      <c r="AZ197" s="17"/>
      <c r="BA197" s="107"/>
    </row>
    <row r="198" spans="1:53" ht="24.75" customHeight="1" x14ac:dyDescent="0.2">
      <c r="A198" s="185"/>
      <c r="B198" s="185"/>
      <c r="C198" s="185"/>
      <c r="D198" s="185"/>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90"/>
      <c r="AH198" s="190"/>
      <c r="AI198" s="17"/>
      <c r="AJ198" s="17"/>
      <c r="AK198" s="17"/>
      <c r="AL198" s="17"/>
      <c r="AM198" s="17"/>
      <c r="AN198" s="17"/>
      <c r="AO198" s="17"/>
      <c r="AP198" s="107"/>
      <c r="AQ198" s="107"/>
      <c r="AR198" s="107"/>
      <c r="AS198" s="107"/>
      <c r="AT198" s="17"/>
      <c r="AU198" s="107"/>
      <c r="AV198" s="107"/>
      <c r="AW198" s="17"/>
      <c r="AX198" s="107"/>
      <c r="AY198" s="107"/>
      <c r="AZ198" s="17"/>
      <c r="BA198" s="107"/>
    </row>
    <row r="199" spans="1:53" ht="24.75" customHeight="1" x14ac:dyDescent="0.2">
      <c r="A199" s="191"/>
      <c r="B199" s="191"/>
      <c r="C199" s="191"/>
      <c r="D199" s="190"/>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90"/>
      <c r="AH199" s="190"/>
      <c r="AI199" s="17"/>
      <c r="AJ199" s="17"/>
      <c r="AK199" s="17"/>
      <c r="AL199" s="17"/>
      <c r="AM199" s="17"/>
      <c r="AN199" s="17"/>
      <c r="AO199" s="17"/>
      <c r="AP199" s="107"/>
      <c r="AQ199" s="107"/>
      <c r="AR199" s="107"/>
      <c r="AS199" s="107"/>
      <c r="AT199" s="17"/>
      <c r="AU199" s="107"/>
      <c r="AV199" s="107"/>
      <c r="AW199" s="17"/>
      <c r="AX199" s="107"/>
      <c r="AY199" s="107"/>
      <c r="AZ199" s="17"/>
      <c r="BA199" s="107"/>
    </row>
    <row r="200" spans="1:53" ht="24.75" customHeight="1" x14ac:dyDescent="0.2">
      <c r="A200" s="191"/>
      <c r="B200" s="191"/>
      <c r="C200" s="191"/>
      <c r="D200" s="190"/>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90"/>
      <c r="AH200" s="190"/>
      <c r="AI200" s="17"/>
      <c r="AJ200" s="17"/>
      <c r="AK200" s="17"/>
      <c r="AL200" s="17"/>
      <c r="AM200" s="17"/>
      <c r="AN200" s="17"/>
      <c r="AO200" s="17"/>
      <c r="AP200" s="107"/>
      <c r="AQ200" s="107"/>
      <c r="AR200" s="107"/>
      <c r="AS200" s="107"/>
      <c r="AT200" s="17"/>
      <c r="AU200" s="107"/>
      <c r="AV200" s="107"/>
      <c r="AW200" s="17"/>
      <c r="AX200" s="107"/>
      <c r="AY200" s="107"/>
      <c r="AZ200" s="17"/>
      <c r="BA200" s="107"/>
    </row>
    <row r="201" spans="1:53" ht="24.75" customHeight="1" x14ac:dyDescent="0.2">
      <c r="A201" s="191"/>
      <c r="B201" s="191"/>
      <c r="C201" s="191"/>
      <c r="D201" s="190"/>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90"/>
      <c r="AH201" s="190"/>
      <c r="AI201" s="17"/>
      <c r="AJ201" s="17"/>
      <c r="AK201" s="17"/>
      <c r="AL201" s="17"/>
      <c r="AM201" s="17"/>
      <c r="AN201" s="17"/>
      <c r="AO201" s="17"/>
      <c r="AP201" s="107"/>
      <c r="AQ201" s="107"/>
      <c r="AR201" s="107"/>
      <c r="AS201" s="107"/>
      <c r="AT201" s="17"/>
      <c r="AU201" s="107"/>
      <c r="AV201" s="107"/>
      <c r="AW201" s="17"/>
      <c r="AX201" s="107"/>
      <c r="AY201" s="107"/>
      <c r="AZ201" s="17"/>
      <c r="BA201" s="107"/>
    </row>
    <row r="202" spans="1:53" ht="24.75" customHeight="1" x14ac:dyDescent="0.2">
      <c r="A202" s="191"/>
      <c r="B202" s="191"/>
      <c r="C202" s="191"/>
      <c r="D202" s="190"/>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90"/>
      <c r="AH202" s="190"/>
      <c r="AI202" s="17"/>
      <c r="AJ202" s="17"/>
      <c r="AK202" s="17"/>
      <c r="AL202" s="17"/>
      <c r="AM202" s="17"/>
      <c r="AN202" s="17"/>
      <c r="AO202" s="17"/>
      <c r="AP202" s="107"/>
      <c r="AQ202" s="107"/>
      <c r="AR202" s="107"/>
      <c r="AS202" s="107"/>
      <c r="AT202" s="17"/>
      <c r="AU202" s="107"/>
      <c r="AV202" s="107"/>
      <c r="AW202" s="17"/>
      <c r="AX202" s="107"/>
      <c r="AY202" s="107"/>
      <c r="AZ202" s="17"/>
      <c r="BA202" s="107"/>
    </row>
    <row r="203" spans="1:53" ht="24.75" customHeight="1" x14ac:dyDescent="0.2">
      <c r="A203" s="191"/>
      <c r="B203" s="191"/>
      <c r="C203" s="191"/>
      <c r="D203" s="190"/>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90"/>
      <c r="AH203" s="190"/>
      <c r="AI203" s="17"/>
      <c r="AJ203" s="17"/>
      <c r="AK203" s="17"/>
      <c r="AL203" s="17"/>
      <c r="AM203" s="17"/>
      <c r="AN203" s="17"/>
      <c r="AO203" s="17"/>
      <c r="AP203" s="107"/>
      <c r="AQ203" s="107"/>
      <c r="AR203" s="107"/>
      <c r="AS203" s="107"/>
      <c r="AT203" s="17"/>
      <c r="AU203" s="107"/>
      <c r="AV203" s="107"/>
      <c r="AW203" s="17"/>
      <c r="AX203" s="107"/>
      <c r="AY203" s="107"/>
      <c r="AZ203" s="17"/>
      <c r="BA203" s="107"/>
    </row>
    <row r="204" spans="1:53" ht="24.75" customHeight="1" x14ac:dyDescent="0.2">
      <c r="A204" s="191"/>
      <c r="B204" s="191"/>
      <c r="C204" s="191"/>
      <c r="D204" s="190"/>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90"/>
      <c r="AH204" s="190"/>
      <c r="AI204" s="17"/>
      <c r="AJ204" s="17"/>
      <c r="AK204" s="17"/>
      <c r="AL204" s="17"/>
      <c r="AM204" s="17"/>
      <c r="AN204" s="17"/>
      <c r="AO204" s="17"/>
      <c r="AP204" s="107"/>
      <c r="AQ204" s="107"/>
      <c r="AR204" s="107"/>
      <c r="AS204" s="107"/>
      <c r="AT204" s="17"/>
      <c r="AU204" s="107"/>
      <c r="AV204" s="107"/>
      <c r="AW204" s="17"/>
      <c r="AX204" s="107"/>
      <c r="AY204" s="107"/>
      <c r="AZ204" s="17"/>
      <c r="BA204" s="107"/>
    </row>
    <row r="205" spans="1:53" ht="24.75" customHeight="1" x14ac:dyDescent="0.2">
      <c r="A205" s="191"/>
      <c r="B205" s="191"/>
      <c r="C205" s="191"/>
      <c r="D205" s="190"/>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90"/>
      <c r="AH205" s="190"/>
      <c r="AI205" s="17"/>
      <c r="AJ205" s="17"/>
      <c r="AK205" s="17"/>
      <c r="AL205" s="17"/>
      <c r="AM205" s="17"/>
      <c r="AN205" s="17"/>
      <c r="AO205" s="17"/>
      <c r="AP205" s="107"/>
      <c r="AQ205" s="107"/>
      <c r="AR205" s="107"/>
      <c r="AS205" s="107"/>
      <c r="AT205" s="17"/>
      <c r="AU205" s="107"/>
      <c r="AV205" s="107"/>
      <c r="AW205" s="17"/>
      <c r="AX205" s="107"/>
      <c r="AY205" s="107"/>
      <c r="AZ205" s="17"/>
      <c r="BA205" s="107"/>
    </row>
    <row r="206" spans="1:53" ht="24.75" customHeight="1" x14ac:dyDescent="0.2">
      <c r="A206" s="191"/>
      <c r="B206" s="191"/>
      <c r="C206" s="191"/>
      <c r="D206" s="190"/>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90"/>
      <c r="AH206" s="190"/>
      <c r="AI206" s="17"/>
      <c r="AJ206" s="17"/>
      <c r="AK206" s="17"/>
      <c r="AL206" s="17"/>
      <c r="AM206" s="17"/>
      <c r="AN206" s="17"/>
      <c r="AO206" s="17"/>
      <c r="AP206" s="107"/>
      <c r="AQ206" s="107"/>
      <c r="AR206" s="107"/>
      <c r="AS206" s="107"/>
      <c r="AT206" s="17"/>
      <c r="AU206" s="107"/>
      <c r="AV206" s="107"/>
      <c r="AW206" s="17"/>
      <c r="AX206" s="107"/>
      <c r="AY206" s="107"/>
      <c r="AZ206" s="17"/>
      <c r="BA206" s="107"/>
    </row>
    <row r="207" spans="1:53" x14ac:dyDescent="0.2">
      <c r="AG207" s="192"/>
      <c r="AH207" s="192"/>
    </row>
    <row r="208" spans="1:53" x14ac:dyDescent="0.2">
      <c r="AG208" s="192"/>
      <c r="AH208" s="192"/>
    </row>
    <row r="209" spans="33:34" x14ac:dyDescent="0.2">
      <c r="AG209" s="192"/>
      <c r="AH209" s="192"/>
    </row>
    <row r="210" spans="33:34" x14ac:dyDescent="0.2">
      <c r="AG210" s="192"/>
      <c r="AH210" s="192"/>
    </row>
    <row r="211" spans="33:34" x14ac:dyDescent="0.2">
      <c r="AG211" s="192"/>
      <c r="AH211" s="192"/>
    </row>
    <row r="212" spans="33:34" x14ac:dyDescent="0.2">
      <c r="AG212" s="192"/>
      <c r="AH212" s="192"/>
    </row>
    <row r="213" spans="33:34" x14ac:dyDescent="0.2">
      <c r="AG213" s="192"/>
      <c r="AH213" s="192"/>
    </row>
    <row r="214" spans="33:34" x14ac:dyDescent="0.2">
      <c r="AG214" s="192"/>
      <c r="AH214" s="192"/>
    </row>
    <row r="215" spans="33:34" x14ac:dyDescent="0.2">
      <c r="AG215" s="192"/>
      <c r="AH215" s="192"/>
    </row>
    <row r="216" spans="33:34" x14ac:dyDescent="0.2">
      <c r="AG216" s="192"/>
      <c r="AH216" s="192"/>
    </row>
    <row r="217" spans="33:34" x14ac:dyDescent="0.2">
      <c r="AG217" s="192"/>
      <c r="AH217" s="192"/>
    </row>
    <row r="218" spans="33:34" x14ac:dyDescent="0.2">
      <c r="AG218" s="192"/>
      <c r="AH218" s="192"/>
    </row>
    <row r="219" spans="33:34" x14ac:dyDescent="0.2">
      <c r="AG219" s="192"/>
      <c r="AH219" s="192"/>
    </row>
    <row r="220" spans="33:34" x14ac:dyDescent="0.2">
      <c r="AG220" s="192"/>
      <c r="AH220" s="192"/>
    </row>
    <row r="221" spans="33:34" x14ac:dyDescent="0.2">
      <c r="AG221" s="192"/>
      <c r="AH221" s="192"/>
    </row>
    <row r="222" spans="33:34" x14ac:dyDescent="0.2">
      <c r="AG222" s="192"/>
      <c r="AH222" s="192"/>
    </row>
    <row r="223" spans="33:34" x14ac:dyDescent="0.2">
      <c r="AG223" s="192"/>
      <c r="AH223" s="192"/>
    </row>
    <row r="224" spans="33:34" x14ac:dyDescent="0.2">
      <c r="AG224" s="192"/>
      <c r="AH224" s="192"/>
    </row>
    <row r="225" spans="33:34" x14ac:dyDescent="0.2">
      <c r="AG225" s="192"/>
      <c r="AH225" s="192"/>
    </row>
    <row r="226" spans="33:34" x14ac:dyDescent="0.2">
      <c r="AG226" s="192"/>
      <c r="AH226" s="192"/>
    </row>
    <row r="227" spans="33:34" x14ac:dyDescent="0.2">
      <c r="AG227" s="192"/>
      <c r="AH227" s="192"/>
    </row>
    <row r="228" spans="33:34" x14ac:dyDescent="0.2">
      <c r="AG228" s="192"/>
      <c r="AH228" s="192"/>
    </row>
    <row r="229" spans="33:34" x14ac:dyDescent="0.2">
      <c r="AG229" s="192"/>
      <c r="AH229" s="192"/>
    </row>
    <row r="230" spans="33:34" x14ac:dyDescent="0.2">
      <c r="AG230" s="192"/>
      <c r="AH230" s="192"/>
    </row>
    <row r="231" spans="33:34" x14ac:dyDescent="0.2">
      <c r="AG231" s="192"/>
      <c r="AH231" s="192"/>
    </row>
    <row r="232" spans="33:34" x14ac:dyDescent="0.2">
      <c r="AG232" s="192"/>
      <c r="AH232" s="192"/>
    </row>
    <row r="233" spans="33:34" x14ac:dyDescent="0.2">
      <c r="AG233" s="192"/>
      <c r="AH233" s="192"/>
    </row>
    <row r="234" spans="33:34" x14ac:dyDescent="0.2">
      <c r="AG234" s="192"/>
      <c r="AH234" s="192"/>
    </row>
    <row r="235" spans="33:34" x14ac:dyDescent="0.2">
      <c r="AG235" s="192"/>
      <c r="AH235" s="192"/>
    </row>
    <row r="236" spans="33:34" x14ac:dyDescent="0.2">
      <c r="AG236" s="192"/>
      <c r="AH236" s="192"/>
    </row>
    <row r="237" spans="33:34" x14ac:dyDescent="0.2">
      <c r="AG237" s="192"/>
      <c r="AH237" s="192"/>
    </row>
    <row r="238" spans="33:34" x14ac:dyDescent="0.2">
      <c r="AG238" s="192"/>
      <c r="AH238" s="192"/>
    </row>
    <row r="239" spans="33:34" x14ac:dyDescent="0.2">
      <c r="AG239" s="192"/>
      <c r="AH239" s="192"/>
    </row>
    <row r="240" spans="33:34" x14ac:dyDescent="0.2">
      <c r="AG240" s="192"/>
      <c r="AH240" s="192"/>
    </row>
    <row r="241" spans="33:34" x14ac:dyDescent="0.2">
      <c r="AG241" s="192"/>
      <c r="AH241" s="192"/>
    </row>
    <row r="242" spans="33:34" x14ac:dyDescent="0.2">
      <c r="AG242" s="192"/>
      <c r="AH242" s="192"/>
    </row>
    <row r="243" spans="33:34" x14ac:dyDescent="0.2">
      <c r="AG243" s="192"/>
      <c r="AH243" s="192"/>
    </row>
    <row r="244" spans="33:34" x14ac:dyDescent="0.2">
      <c r="AG244" s="192"/>
      <c r="AH244" s="192"/>
    </row>
    <row r="245" spans="33:34" x14ac:dyDescent="0.2">
      <c r="AG245" s="192"/>
      <c r="AH245" s="192"/>
    </row>
    <row r="246" spans="33:34" x14ac:dyDescent="0.2">
      <c r="AG246" s="192"/>
      <c r="AH246" s="192"/>
    </row>
    <row r="247" spans="33:34" x14ac:dyDescent="0.2">
      <c r="AG247" s="192"/>
      <c r="AH247" s="192"/>
    </row>
    <row r="248" spans="33:34" x14ac:dyDescent="0.2">
      <c r="AG248" s="192"/>
      <c r="AH248" s="192"/>
    </row>
    <row r="249" spans="33:34" x14ac:dyDescent="0.2">
      <c r="AG249" s="192"/>
      <c r="AH249" s="192"/>
    </row>
    <row r="250" spans="33:34" x14ac:dyDescent="0.2">
      <c r="AG250" s="192"/>
      <c r="AH250" s="192"/>
    </row>
    <row r="251" spans="33:34" x14ac:dyDescent="0.2">
      <c r="AG251" s="192"/>
      <c r="AH251" s="192"/>
    </row>
    <row r="252" spans="33:34" x14ac:dyDescent="0.2">
      <c r="AG252" s="192"/>
      <c r="AH252" s="192"/>
    </row>
    <row r="253" spans="33:34" x14ac:dyDescent="0.2">
      <c r="AG253" s="192"/>
      <c r="AH253" s="192"/>
    </row>
    <row r="254" spans="33:34" x14ac:dyDescent="0.2">
      <c r="AG254" s="192"/>
      <c r="AH254" s="192"/>
    </row>
    <row r="255" spans="33:34" x14ac:dyDescent="0.2">
      <c r="AG255" s="192"/>
      <c r="AH255" s="192"/>
    </row>
    <row r="256" spans="33:34" x14ac:dyDescent="0.2">
      <c r="AG256" s="192"/>
      <c r="AH256" s="192"/>
    </row>
    <row r="257" spans="33:34" x14ac:dyDescent="0.2">
      <c r="AG257" s="192"/>
      <c r="AH257" s="192"/>
    </row>
    <row r="258" spans="33:34" x14ac:dyDescent="0.2">
      <c r="AG258" s="192"/>
      <c r="AH258" s="192"/>
    </row>
    <row r="259" spans="33:34" x14ac:dyDescent="0.2">
      <c r="AG259" s="192"/>
      <c r="AH259" s="192"/>
    </row>
    <row r="260" spans="33:34" x14ac:dyDescent="0.2">
      <c r="AG260" s="192"/>
      <c r="AH260" s="192"/>
    </row>
    <row r="261" spans="33:34" x14ac:dyDescent="0.2">
      <c r="AG261" s="192"/>
      <c r="AH261" s="192"/>
    </row>
    <row r="262" spans="33:34" x14ac:dyDescent="0.2">
      <c r="AG262" s="192"/>
      <c r="AH262" s="192"/>
    </row>
    <row r="263" spans="33:34" x14ac:dyDescent="0.2">
      <c r="AG263" s="192"/>
      <c r="AH263" s="192"/>
    </row>
    <row r="264" spans="33:34" x14ac:dyDescent="0.2">
      <c r="AG264" s="192"/>
      <c r="AH264" s="192"/>
    </row>
    <row r="265" spans="33:34" x14ac:dyDescent="0.2">
      <c r="AG265" s="192"/>
      <c r="AH265" s="192"/>
    </row>
    <row r="266" spans="33:34" x14ac:dyDescent="0.2">
      <c r="AG266" s="192"/>
      <c r="AH266" s="192"/>
    </row>
    <row r="267" spans="33:34" x14ac:dyDescent="0.2">
      <c r="AG267" s="192"/>
      <c r="AH267" s="192"/>
    </row>
    <row r="268" spans="33:34" x14ac:dyDescent="0.2">
      <c r="AG268" s="192"/>
      <c r="AH268" s="192"/>
    </row>
    <row r="269" spans="33:34" x14ac:dyDescent="0.2">
      <c r="AG269" s="192"/>
      <c r="AH269" s="192"/>
    </row>
    <row r="270" spans="33:34" x14ac:dyDescent="0.2">
      <c r="AG270" s="192"/>
      <c r="AH270" s="192"/>
    </row>
    <row r="271" spans="33:34" x14ac:dyDescent="0.2">
      <c r="AG271" s="192"/>
      <c r="AH271" s="192"/>
    </row>
    <row r="272" spans="33:34" x14ac:dyDescent="0.2">
      <c r="AG272" s="192"/>
      <c r="AH272" s="192"/>
    </row>
    <row r="273" spans="33:34" x14ac:dyDescent="0.2">
      <c r="AG273" s="192"/>
      <c r="AH273" s="192"/>
    </row>
    <row r="274" spans="33:34" x14ac:dyDescent="0.2">
      <c r="AG274" s="192"/>
      <c r="AH274" s="192"/>
    </row>
    <row r="275" spans="33:34" x14ac:dyDescent="0.2">
      <c r="AG275" s="192"/>
      <c r="AH275" s="192"/>
    </row>
    <row r="276" spans="33:34" x14ac:dyDescent="0.2">
      <c r="AG276" s="192"/>
      <c r="AH276" s="192"/>
    </row>
    <row r="277" spans="33:34" x14ac:dyDescent="0.2">
      <c r="AG277" s="192"/>
      <c r="AH277" s="192"/>
    </row>
    <row r="278" spans="33:34" x14ac:dyDescent="0.2">
      <c r="AG278" s="192"/>
      <c r="AH278" s="192"/>
    </row>
    <row r="279" spans="33:34" x14ac:dyDescent="0.2">
      <c r="AG279" s="192"/>
      <c r="AH279" s="192"/>
    </row>
    <row r="280" spans="33:34" x14ac:dyDescent="0.2">
      <c r="AG280" s="192"/>
      <c r="AH280" s="192"/>
    </row>
    <row r="281" spans="33:34" x14ac:dyDescent="0.2">
      <c r="AG281" s="192"/>
      <c r="AH281" s="192"/>
    </row>
    <row r="282" spans="33:34" x14ac:dyDescent="0.2">
      <c r="AG282" s="192"/>
      <c r="AH282" s="192"/>
    </row>
    <row r="283" spans="33:34" x14ac:dyDescent="0.2">
      <c r="AG283" s="192"/>
      <c r="AH283" s="192"/>
    </row>
    <row r="284" spans="33:34" x14ac:dyDescent="0.2">
      <c r="AG284" s="192"/>
      <c r="AH284" s="192"/>
    </row>
    <row r="285" spans="33:34" x14ac:dyDescent="0.2">
      <c r="AG285" s="192"/>
      <c r="AH285" s="192"/>
    </row>
    <row r="286" spans="33:34" x14ac:dyDescent="0.2">
      <c r="AG286" s="192"/>
      <c r="AH286" s="192"/>
    </row>
    <row r="287" spans="33:34" x14ac:dyDescent="0.2">
      <c r="AG287" s="192"/>
      <c r="AH287" s="192"/>
    </row>
    <row r="288" spans="33:34" x14ac:dyDescent="0.2">
      <c r="AG288" s="192"/>
      <c r="AH288" s="192"/>
    </row>
    <row r="289" spans="33:34" x14ac:dyDescent="0.2">
      <c r="AG289" s="192"/>
      <c r="AH289" s="192"/>
    </row>
    <row r="290" spans="33:34" x14ac:dyDescent="0.2">
      <c r="AG290" s="192"/>
      <c r="AH290" s="192"/>
    </row>
    <row r="291" spans="33:34" x14ac:dyDescent="0.2">
      <c r="AG291" s="192"/>
      <c r="AH291" s="192"/>
    </row>
    <row r="292" spans="33:34" x14ac:dyDescent="0.2">
      <c r="AG292" s="192"/>
      <c r="AH292" s="192"/>
    </row>
    <row r="293" spans="33:34" x14ac:dyDescent="0.2">
      <c r="AG293" s="192"/>
      <c r="AH293" s="192"/>
    </row>
    <row r="294" spans="33:34" x14ac:dyDescent="0.2">
      <c r="AG294" s="192"/>
      <c r="AH294" s="192"/>
    </row>
    <row r="295" spans="33:34" x14ac:dyDescent="0.2">
      <c r="AG295" s="192"/>
      <c r="AH295" s="192"/>
    </row>
    <row r="296" spans="33:34" x14ac:dyDescent="0.2">
      <c r="AG296" s="192"/>
      <c r="AH296" s="192"/>
    </row>
    <row r="297" spans="33:34" x14ac:dyDescent="0.2">
      <c r="AG297" s="192"/>
      <c r="AH297" s="192"/>
    </row>
    <row r="298" spans="33:34" x14ac:dyDescent="0.2">
      <c r="AG298" s="192"/>
      <c r="AH298" s="192"/>
    </row>
    <row r="299" spans="33:34" x14ac:dyDescent="0.2">
      <c r="AG299" s="192"/>
      <c r="AH299" s="192"/>
    </row>
    <row r="300" spans="33:34" x14ac:dyDescent="0.2">
      <c r="AG300" s="192"/>
      <c r="AH300" s="192"/>
    </row>
    <row r="301" spans="33:34" x14ac:dyDescent="0.2">
      <c r="AG301" s="192"/>
      <c r="AH301" s="192"/>
    </row>
    <row r="302" spans="33:34" x14ac:dyDescent="0.2">
      <c r="AG302" s="192"/>
      <c r="AH302" s="192"/>
    </row>
    <row r="303" spans="33:34" x14ac:dyDescent="0.2">
      <c r="AG303" s="192"/>
      <c r="AH303" s="192"/>
    </row>
    <row r="304" spans="33:34" x14ac:dyDescent="0.2">
      <c r="AG304" s="192"/>
      <c r="AH304" s="192"/>
    </row>
    <row r="305" spans="33:34" x14ac:dyDescent="0.2">
      <c r="AG305" s="192"/>
      <c r="AH305" s="192"/>
    </row>
    <row r="306" spans="33:34" x14ac:dyDescent="0.2">
      <c r="AG306" s="192"/>
      <c r="AH306" s="192"/>
    </row>
    <row r="307" spans="33:34" x14ac:dyDescent="0.2">
      <c r="AG307" s="192"/>
      <c r="AH307" s="192"/>
    </row>
    <row r="308" spans="33:34" x14ac:dyDescent="0.2">
      <c r="AG308" s="192"/>
      <c r="AH308" s="192"/>
    </row>
    <row r="309" spans="33:34" x14ac:dyDescent="0.2">
      <c r="AG309" s="192"/>
      <c r="AH309" s="192"/>
    </row>
    <row r="310" spans="33:34" x14ac:dyDescent="0.2">
      <c r="AG310" s="192"/>
      <c r="AH310" s="192"/>
    </row>
    <row r="311" spans="33:34" x14ac:dyDescent="0.2">
      <c r="AG311" s="192"/>
      <c r="AH311" s="192"/>
    </row>
    <row r="312" spans="33:34" x14ac:dyDescent="0.2">
      <c r="AG312" s="192"/>
      <c r="AH312" s="192"/>
    </row>
    <row r="313" spans="33:34" x14ac:dyDescent="0.2">
      <c r="AG313" s="192"/>
      <c r="AH313" s="192"/>
    </row>
    <row r="314" spans="33:34" x14ac:dyDescent="0.2">
      <c r="AG314" s="192"/>
      <c r="AH314" s="192"/>
    </row>
    <row r="315" spans="33:34" x14ac:dyDescent="0.2">
      <c r="AG315" s="192"/>
      <c r="AH315" s="192"/>
    </row>
    <row r="316" spans="33:34" x14ac:dyDescent="0.2">
      <c r="AG316" s="192"/>
      <c r="AH316" s="192"/>
    </row>
    <row r="317" spans="33:34" x14ac:dyDescent="0.2">
      <c r="AG317" s="192"/>
      <c r="AH317" s="192"/>
    </row>
    <row r="318" spans="33:34" x14ac:dyDescent="0.2">
      <c r="AG318" s="192"/>
      <c r="AH318" s="192"/>
    </row>
    <row r="319" spans="33:34" x14ac:dyDescent="0.2">
      <c r="AG319" s="192"/>
      <c r="AH319" s="192"/>
    </row>
    <row r="320" spans="33:34" x14ac:dyDescent="0.2">
      <c r="AG320" s="192"/>
      <c r="AH320" s="192"/>
    </row>
    <row r="321" spans="33:34" x14ac:dyDescent="0.2">
      <c r="AG321" s="192"/>
      <c r="AH321" s="192"/>
    </row>
    <row r="322" spans="33:34" x14ac:dyDescent="0.2">
      <c r="AG322" s="192"/>
      <c r="AH322" s="192"/>
    </row>
    <row r="323" spans="33:34" x14ac:dyDescent="0.2">
      <c r="AG323" s="192"/>
      <c r="AH323" s="192"/>
    </row>
    <row r="324" spans="33:34" x14ac:dyDescent="0.2">
      <c r="AG324" s="192"/>
      <c r="AH324" s="192"/>
    </row>
    <row r="325" spans="33:34" x14ac:dyDescent="0.2">
      <c r="AG325" s="192"/>
      <c r="AH325" s="192"/>
    </row>
    <row r="326" spans="33:34" x14ac:dyDescent="0.2">
      <c r="AG326" s="192"/>
      <c r="AH326" s="192"/>
    </row>
    <row r="327" spans="33:34" x14ac:dyDescent="0.2">
      <c r="AG327" s="192"/>
      <c r="AH327" s="192"/>
    </row>
    <row r="328" spans="33:34" x14ac:dyDescent="0.2">
      <c r="AG328" s="192"/>
      <c r="AH328" s="192"/>
    </row>
    <row r="329" spans="33:34" x14ac:dyDescent="0.2">
      <c r="AG329" s="192"/>
      <c r="AH329" s="192"/>
    </row>
    <row r="330" spans="33:34" x14ac:dyDescent="0.2">
      <c r="AG330" s="192"/>
      <c r="AH330" s="192"/>
    </row>
    <row r="331" spans="33:34" x14ac:dyDescent="0.2">
      <c r="AG331" s="192"/>
      <c r="AH331" s="192"/>
    </row>
    <row r="332" spans="33:34" x14ac:dyDescent="0.2">
      <c r="AG332" s="192"/>
      <c r="AH332" s="192"/>
    </row>
    <row r="333" spans="33:34" x14ac:dyDescent="0.2">
      <c r="AG333" s="192"/>
      <c r="AH333" s="192"/>
    </row>
    <row r="334" spans="33:34" x14ac:dyDescent="0.2">
      <c r="AG334" s="192"/>
      <c r="AH334" s="192"/>
    </row>
    <row r="335" spans="33:34" x14ac:dyDescent="0.2">
      <c r="AG335" s="192"/>
      <c r="AH335" s="192"/>
    </row>
    <row r="336" spans="33:34" x14ac:dyDescent="0.2">
      <c r="AG336" s="192"/>
      <c r="AH336" s="192"/>
    </row>
    <row r="337" spans="33:34" x14ac:dyDescent="0.2">
      <c r="AG337" s="192"/>
      <c r="AH337" s="192"/>
    </row>
    <row r="338" spans="33:34" x14ac:dyDescent="0.2">
      <c r="AG338" s="192"/>
      <c r="AH338" s="192"/>
    </row>
    <row r="339" spans="33:34" x14ac:dyDescent="0.2">
      <c r="AG339" s="192"/>
      <c r="AH339" s="192"/>
    </row>
    <row r="340" spans="33:34" x14ac:dyDescent="0.2">
      <c r="AG340" s="192"/>
      <c r="AH340" s="192"/>
    </row>
    <row r="341" spans="33:34" x14ac:dyDescent="0.2">
      <c r="AG341" s="192"/>
      <c r="AH341" s="192"/>
    </row>
    <row r="342" spans="33:34" x14ac:dyDescent="0.2">
      <c r="AG342" s="192"/>
      <c r="AH342" s="192"/>
    </row>
    <row r="343" spans="33:34" x14ac:dyDescent="0.2">
      <c r="AG343" s="192"/>
      <c r="AH343" s="192"/>
    </row>
    <row r="344" spans="33:34" x14ac:dyDescent="0.2">
      <c r="AG344" s="192"/>
      <c r="AH344" s="192"/>
    </row>
    <row r="345" spans="33:34" x14ac:dyDescent="0.2">
      <c r="AG345" s="192"/>
      <c r="AH345" s="192"/>
    </row>
    <row r="346" spans="33:34" x14ac:dyDescent="0.2">
      <c r="AG346" s="192"/>
      <c r="AH346" s="192"/>
    </row>
    <row r="347" spans="33:34" x14ac:dyDescent="0.2">
      <c r="AG347" s="192"/>
      <c r="AH347" s="192"/>
    </row>
    <row r="348" spans="33:34" x14ac:dyDescent="0.2">
      <c r="AG348" s="192"/>
      <c r="AH348" s="192"/>
    </row>
    <row r="349" spans="33:34" x14ac:dyDescent="0.2">
      <c r="AG349" s="192"/>
      <c r="AH349" s="192"/>
    </row>
    <row r="350" spans="33:34" x14ac:dyDescent="0.2">
      <c r="AG350" s="192"/>
      <c r="AH350" s="192"/>
    </row>
    <row r="351" spans="33:34" x14ac:dyDescent="0.2">
      <c r="AG351" s="192"/>
      <c r="AH351" s="192"/>
    </row>
    <row r="352" spans="33:34" x14ac:dyDescent="0.2">
      <c r="AG352" s="192"/>
      <c r="AH352" s="192"/>
    </row>
    <row r="353" spans="33:34" x14ac:dyDescent="0.2">
      <c r="AG353" s="192"/>
      <c r="AH353" s="192"/>
    </row>
    <row r="354" spans="33:34" x14ac:dyDescent="0.2">
      <c r="AG354" s="192"/>
      <c r="AH354" s="192"/>
    </row>
    <row r="355" spans="33:34" x14ac:dyDescent="0.2">
      <c r="AG355" s="192"/>
      <c r="AH355" s="192"/>
    </row>
    <row r="356" spans="33:34" x14ac:dyDescent="0.2">
      <c r="AG356" s="192"/>
      <c r="AH356" s="192"/>
    </row>
    <row r="357" spans="33:34" x14ac:dyDescent="0.2">
      <c r="AG357" s="192"/>
      <c r="AH357" s="192"/>
    </row>
    <row r="358" spans="33:34" x14ac:dyDescent="0.2">
      <c r="AG358" s="192"/>
      <c r="AH358" s="192"/>
    </row>
    <row r="359" spans="33:34" x14ac:dyDescent="0.2">
      <c r="AG359" s="192"/>
      <c r="AH359" s="192"/>
    </row>
    <row r="360" spans="33:34" x14ac:dyDescent="0.2">
      <c r="AG360" s="192"/>
      <c r="AH360" s="192"/>
    </row>
    <row r="361" spans="33:34" x14ac:dyDescent="0.2">
      <c r="AG361" s="192"/>
      <c r="AH361" s="192"/>
    </row>
    <row r="362" spans="33:34" x14ac:dyDescent="0.2">
      <c r="AG362" s="192"/>
      <c r="AH362" s="192"/>
    </row>
    <row r="363" spans="33:34" x14ac:dyDescent="0.2">
      <c r="AG363" s="192"/>
      <c r="AH363" s="192"/>
    </row>
    <row r="364" spans="33:34" x14ac:dyDescent="0.2">
      <c r="AG364" s="192"/>
      <c r="AH364" s="192"/>
    </row>
    <row r="365" spans="33:34" x14ac:dyDescent="0.2">
      <c r="AG365" s="192"/>
      <c r="AH365" s="192"/>
    </row>
    <row r="366" spans="33:34" x14ac:dyDescent="0.2">
      <c r="AG366" s="192"/>
      <c r="AH366" s="192"/>
    </row>
    <row r="367" spans="33:34" x14ac:dyDescent="0.2">
      <c r="AG367" s="192"/>
      <c r="AH367" s="192"/>
    </row>
    <row r="368" spans="33:34" x14ac:dyDescent="0.2">
      <c r="AG368" s="192"/>
      <c r="AH368" s="192"/>
    </row>
    <row r="369" spans="1:60" x14ac:dyDescent="0.2">
      <c r="AG369" s="192"/>
      <c r="AH369" s="192"/>
    </row>
    <row r="370" spans="1:60" x14ac:dyDescent="0.2">
      <c r="AG370" s="192"/>
      <c r="AH370" s="192"/>
    </row>
    <row r="371" spans="1:60" x14ac:dyDescent="0.2">
      <c r="AG371" s="192"/>
      <c r="AH371" s="192"/>
    </row>
    <row r="372" spans="1:60" x14ac:dyDescent="0.2">
      <c r="AG372" s="192"/>
      <c r="AH372" s="192"/>
    </row>
    <row r="373" spans="1:60" x14ac:dyDescent="0.2">
      <c r="AG373" s="192"/>
      <c r="AH373" s="192"/>
    </row>
    <row r="374" spans="1:60" x14ac:dyDescent="0.2">
      <c r="AG374" s="192"/>
      <c r="AH374" s="192"/>
    </row>
    <row r="375" spans="1:60" x14ac:dyDescent="0.2">
      <c r="AG375" s="192"/>
      <c r="AH375" s="192"/>
    </row>
    <row r="376" spans="1:60" x14ac:dyDescent="0.2">
      <c r="AG376" s="192"/>
      <c r="AH376" s="192"/>
    </row>
    <row r="377" spans="1:60" s="101" customFormat="1" ht="23.25" customHeight="1" x14ac:dyDescent="0.2">
      <c r="A377" s="193"/>
      <c r="B377" s="193"/>
      <c r="C377" s="193"/>
      <c r="D377" s="194"/>
      <c r="E377" s="195"/>
      <c r="F377" s="195"/>
      <c r="G377" s="195"/>
      <c r="H377" s="195"/>
      <c r="I377" s="195"/>
      <c r="J377" s="195"/>
      <c r="K377" s="195"/>
      <c r="L377" s="195"/>
      <c r="M377" s="195"/>
      <c r="N377" s="196"/>
      <c r="O377" s="196"/>
      <c r="P377" s="196"/>
      <c r="Q377" s="534" t="s">
        <v>785</v>
      </c>
      <c r="R377" s="534"/>
      <c r="S377" s="197" t="e">
        <f>#REF!+#REF!+#REF!+#REF!+#REF!+#REF!+#REF!+#REF!+#REF!+#REF!+#REF!+#REF!+#REF!+#REF!+#REF!+#REF!+#REF!+#REF!+S19+#REF!+#REF!+#REF!+#REF!</f>
        <v>#REF!</v>
      </c>
      <c r="T377" s="195"/>
      <c r="U377" s="195"/>
      <c r="V377" s="195"/>
      <c r="W377" s="195"/>
      <c r="X377" s="195"/>
      <c r="Y377" s="195"/>
      <c r="Z377" s="195"/>
      <c r="AA377" s="195"/>
      <c r="AB377" s="195"/>
      <c r="AC377" s="195"/>
      <c r="AD377" s="195"/>
      <c r="AE377" s="195"/>
      <c r="AF377" s="195"/>
      <c r="AG377" s="198"/>
      <c r="AH377" s="198"/>
      <c r="AI377" s="199"/>
      <c r="AJ377" s="199"/>
      <c r="AK377" s="199"/>
      <c r="AL377" s="199"/>
      <c r="AM377" s="199"/>
      <c r="AN377" s="199"/>
      <c r="AO377" s="199"/>
      <c r="AP377" s="199"/>
      <c r="AQ377" s="199"/>
      <c r="AR377" s="199"/>
      <c r="AS377" s="199"/>
      <c r="AT377" s="199"/>
      <c r="AU377" s="199"/>
      <c r="AV377" s="199"/>
      <c r="AW377" s="199"/>
      <c r="AX377" s="199"/>
      <c r="AY377" s="199"/>
      <c r="AZ377" s="199"/>
      <c r="BA377" s="199"/>
      <c r="BH377" s="146"/>
    </row>
    <row r="378" spans="1:60" s="101" customFormat="1" ht="23.25" customHeight="1" x14ac:dyDescent="0.2">
      <c r="A378" s="193"/>
      <c r="B378" s="193"/>
      <c r="C378" s="193"/>
      <c r="D378" s="194"/>
      <c r="E378" s="195"/>
      <c r="F378" s="195"/>
      <c r="G378" s="195"/>
      <c r="H378" s="195"/>
      <c r="I378" s="195"/>
      <c r="J378" s="195"/>
      <c r="K378" s="195"/>
      <c r="L378" s="195"/>
      <c r="M378" s="195"/>
      <c r="N378" s="196"/>
      <c r="P378" s="196"/>
      <c r="R378" s="101" t="s">
        <v>786</v>
      </c>
      <c r="S378" s="197" t="e">
        <f>#REF!+#REF!+#REF!+#REF!+#REF!+#REF!+#REF!+#REF!+#REF!+#REF!+#REF!+#REF!+#REF!+#REF!+#REF!+#REF!+#REF!+#REF!+#REF!+#REF!+#REF!+#REF!+#REF!</f>
        <v>#REF!</v>
      </c>
      <c r="T378" s="195"/>
      <c r="U378" s="195"/>
      <c r="V378" s="195"/>
      <c r="W378" s="195"/>
      <c r="X378" s="195"/>
      <c r="Y378" s="195"/>
      <c r="Z378" s="195"/>
      <c r="AA378" s="195"/>
      <c r="AB378" s="195"/>
      <c r="AC378" s="195"/>
      <c r="AD378" s="195"/>
      <c r="AE378" s="195"/>
      <c r="AF378" s="195"/>
      <c r="AG378" s="198"/>
      <c r="AH378" s="198"/>
      <c r="AI378" s="199"/>
      <c r="AJ378" s="199"/>
      <c r="AK378" s="199"/>
      <c r="AL378" s="199"/>
      <c r="AM378" s="199"/>
      <c r="AN378" s="199"/>
      <c r="AO378" s="199"/>
      <c r="AP378" s="199"/>
      <c r="AQ378" s="199"/>
      <c r="AR378" s="199"/>
      <c r="AS378" s="199"/>
      <c r="AT378" s="199"/>
      <c r="AU378" s="199"/>
      <c r="AV378" s="199"/>
      <c r="AW378" s="199"/>
      <c r="AX378" s="199"/>
      <c r="AY378" s="199"/>
      <c r="AZ378" s="199"/>
      <c r="BA378" s="199"/>
      <c r="BH378" s="146"/>
    </row>
    <row r="379" spans="1:60" s="101" customFormat="1" ht="23.25" customHeight="1" x14ac:dyDescent="0.2">
      <c r="A379" s="200" t="s">
        <v>787</v>
      </c>
      <c r="B379" s="200"/>
      <c r="C379" s="200"/>
      <c r="D379" s="194"/>
      <c r="E379" s="195"/>
      <c r="F379" s="195"/>
      <c r="G379" s="195"/>
      <c r="H379" s="195"/>
      <c r="I379" s="195"/>
      <c r="J379" s="195"/>
      <c r="K379" s="195"/>
      <c r="L379" s="195"/>
      <c r="M379" s="195"/>
      <c r="N379" s="196"/>
      <c r="P379" s="196"/>
      <c r="S379" s="197"/>
      <c r="T379" s="195"/>
      <c r="U379" s="195"/>
      <c r="V379" s="195"/>
      <c r="W379" s="195"/>
      <c r="X379" s="195"/>
      <c r="Y379" s="195"/>
      <c r="Z379" s="195"/>
      <c r="AA379" s="195"/>
      <c r="AB379" s="195"/>
      <c r="AC379" s="195"/>
      <c r="AD379" s="195"/>
      <c r="AE379" s="195"/>
      <c r="AF379" s="195"/>
      <c r="AG379" s="198"/>
      <c r="AH379" s="198"/>
      <c r="AI379" s="199"/>
      <c r="AJ379" s="199"/>
      <c r="AK379" s="199"/>
      <c r="AL379" s="199"/>
      <c r="AM379" s="199"/>
      <c r="AN379" s="199"/>
      <c r="AO379" s="199"/>
      <c r="AP379" s="199"/>
      <c r="AQ379" s="199"/>
      <c r="AR379" s="199"/>
      <c r="AS379" s="199"/>
      <c r="AT379" s="199"/>
      <c r="AU379" s="199"/>
      <c r="AV379" s="199"/>
      <c r="AW379" s="199"/>
      <c r="AX379" s="199"/>
      <c r="AY379" s="199"/>
      <c r="AZ379" s="199"/>
      <c r="BA379" s="199"/>
      <c r="BH379" s="146"/>
    </row>
    <row r="380" spans="1:60" s="101" customFormat="1" ht="23.25" customHeight="1" x14ac:dyDescent="0.2">
      <c r="A380" s="200" t="s">
        <v>788</v>
      </c>
      <c r="B380" s="200"/>
      <c r="C380" s="200"/>
      <c r="D380" s="194"/>
      <c r="E380" s="195"/>
      <c r="F380" s="195"/>
      <c r="G380" s="195"/>
      <c r="H380" s="195"/>
      <c r="I380" s="195"/>
      <c r="J380" s="195"/>
      <c r="K380" s="195"/>
      <c r="L380" s="195"/>
      <c r="M380" s="195"/>
      <c r="N380" s="196"/>
      <c r="P380" s="196"/>
      <c r="S380" s="197"/>
      <c r="T380" s="195"/>
      <c r="U380" s="195"/>
      <c r="V380" s="195"/>
      <c r="W380" s="195"/>
      <c r="X380" s="195"/>
      <c r="Y380" s="195"/>
      <c r="Z380" s="195"/>
      <c r="AA380" s="195"/>
      <c r="AB380" s="195"/>
      <c r="AC380" s="195"/>
      <c r="AD380" s="195"/>
      <c r="AE380" s="195"/>
      <c r="AF380" s="195"/>
      <c r="AG380" s="198"/>
      <c r="AH380" s="198"/>
      <c r="AI380" s="199"/>
      <c r="AJ380" s="199"/>
      <c r="AK380" s="199"/>
      <c r="AL380" s="199"/>
      <c r="AM380" s="199"/>
      <c r="AN380" s="199"/>
      <c r="AO380" s="199"/>
      <c r="AP380" s="199"/>
      <c r="AQ380" s="199"/>
      <c r="AR380" s="199"/>
      <c r="AS380" s="199"/>
      <c r="AT380" s="199"/>
      <c r="AU380" s="199"/>
      <c r="AV380" s="199"/>
      <c r="AW380" s="199"/>
      <c r="AX380" s="199"/>
      <c r="AY380" s="199"/>
      <c r="AZ380" s="199"/>
      <c r="BA380" s="199"/>
      <c r="BH380" s="146"/>
    </row>
    <row r="381" spans="1:60" s="101" customFormat="1" ht="23.25" customHeight="1" x14ac:dyDescent="0.2">
      <c r="A381" s="200" t="s">
        <v>789</v>
      </c>
      <c r="B381" s="200"/>
      <c r="C381" s="200"/>
      <c r="D381" s="194"/>
      <c r="E381" s="195"/>
      <c r="F381" s="195"/>
      <c r="G381" s="195"/>
      <c r="H381" s="195"/>
      <c r="I381" s="195"/>
      <c r="J381" s="195"/>
      <c r="K381" s="195"/>
      <c r="L381" s="195"/>
      <c r="M381" s="195"/>
      <c r="N381" s="196"/>
      <c r="P381" s="196"/>
      <c r="S381" s="197"/>
      <c r="T381" s="195"/>
      <c r="U381" s="195"/>
      <c r="V381" s="195"/>
      <c r="W381" s="195"/>
      <c r="X381" s="195"/>
      <c r="Y381" s="195"/>
      <c r="Z381" s="195"/>
      <c r="AA381" s="195"/>
      <c r="AB381" s="195"/>
      <c r="AC381" s="195"/>
      <c r="AD381" s="195"/>
      <c r="AE381" s="195"/>
      <c r="AF381" s="195"/>
      <c r="AG381" s="198"/>
      <c r="AH381" s="198"/>
      <c r="AI381" s="199"/>
      <c r="AJ381" s="199"/>
      <c r="AK381" s="199"/>
      <c r="AL381" s="199"/>
      <c r="AM381" s="199"/>
      <c r="AN381" s="199"/>
      <c r="AO381" s="199"/>
      <c r="AP381" s="199"/>
      <c r="AQ381" s="199"/>
      <c r="AR381" s="199"/>
      <c r="AS381" s="199"/>
      <c r="AT381" s="199"/>
      <c r="AU381" s="199"/>
      <c r="AV381" s="199"/>
      <c r="AW381" s="199"/>
      <c r="AX381" s="199"/>
      <c r="AY381" s="199"/>
      <c r="AZ381" s="199"/>
      <c r="BA381" s="199"/>
      <c r="BH381" s="146"/>
    </row>
    <row r="382" spans="1:60" s="101" customFormat="1" ht="23.25" customHeight="1" x14ac:dyDescent="0.2">
      <c r="A382" s="200" t="s">
        <v>790</v>
      </c>
      <c r="B382" s="200"/>
      <c r="C382" s="200"/>
      <c r="D382" s="194"/>
      <c r="E382" s="195"/>
      <c r="F382" s="195"/>
      <c r="G382" s="195"/>
      <c r="H382" s="195"/>
      <c r="I382" s="195"/>
      <c r="J382" s="195"/>
      <c r="K382" s="195"/>
      <c r="L382" s="195"/>
      <c r="M382" s="195"/>
      <c r="N382" s="196"/>
      <c r="P382" s="196"/>
      <c r="S382" s="197"/>
      <c r="T382" s="195"/>
      <c r="U382" s="195"/>
      <c r="V382" s="195"/>
      <c r="W382" s="195"/>
      <c r="X382" s="195"/>
      <c r="Y382" s="195"/>
      <c r="Z382" s="195"/>
      <c r="AA382" s="195"/>
      <c r="AB382" s="195"/>
      <c r="AC382" s="195"/>
      <c r="AD382" s="195"/>
      <c r="AE382" s="195"/>
      <c r="AF382" s="195"/>
      <c r="AG382" s="198"/>
      <c r="AH382" s="198"/>
      <c r="AI382" s="199"/>
      <c r="AJ382" s="199"/>
      <c r="AK382" s="199"/>
      <c r="AL382" s="199"/>
      <c r="AM382" s="199"/>
      <c r="AN382" s="199"/>
      <c r="AO382" s="199"/>
      <c r="AP382" s="199"/>
      <c r="AQ382" s="199"/>
      <c r="AR382" s="199"/>
      <c r="AS382" s="199"/>
      <c r="AT382" s="199"/>
      <c r="AU382" s="199"/>
      <c r="AV382" s="199"/>
      <c r="AW382" s="199"/>
      <c r="AX382" s="199"/>
      <c r="AY382" s="199"/>
      <c r="AZ382" s="199"/>
      <c r="BA382" s="199"/>
      <c r="BH382" s="146"/>
    </row>
    <row r="383" spans="1:60" s="101" customFormat="1" ht="23.25" customHeight="1" x14ac:dyDescent="0.2">
      <c r="A383" s="200" t="s">
        <v>791</v>
      </c>
      <c r="B383" s="200"/>
      <c r="C383" s="200"/>
      <c r="D383" s="194"/>
      <c r="E383" s="195"/>
      <c r="F383" s="195"/>
      <c r="G383" s="195"/>
      <c r="H383" s="195"/>
      <c r="I383" s="195"/>
      <c r="J383" s="195"/>
      <c r="K383" s="195"/>
      <c r="L383" s="195"/>
      <c r="M383" s="195"/>
      <c r="N383" s="196"/>
      <c r="P383" s="196"/>
      <c r="S383" s="197"/>
      <c r="T383" s="195"/>
      <c r="U383" s="195"/>
      <c r="V383" s="195"/>
      <c r="W383" s="195"/>
      <c r="X383" s="195"/>
      <c r="Y383" s="195"/>
      <c r="Z383" s="195"/>
      <c r="AA383" s="195"/>
      <c r="AB383" s="195"/>
      <c r="AC383" s="195"/>
      <c r="AD383" s="195"/>
      <c r="AE383" s="195"/>
      <c r="AF383" s="195"/>
      <c r="AG383" s="198"/>
      <c r="AH383" s="198"/>
      <c r="AI383" s="199"/>
      <c r="AJ383" s="199"/>
      <c r="AK383" s="199"/>
      <c r="AL383" s="199"/>
      <c r="AM383" s="199"/>
      <c r="AN383" s="199"/>
      <c r="AO383" s="199"/>
      <c r="AP383" s="199"/>
      <c r="AQ383" s="199"/>
      <c r="AR383" s="199"/>
      <c r="AS383" s="199"/>
      <c r="AT383" s="199"/>
      <c r="AU383" s="199"/>
      <c r="AV383" s="199"/>
      <c r="AW383" s="199"/>
      <c r="AX383" s="199"/>
      <c r="AY383" s="199"/>
      <c r="AZ383" s="199"/>
      <c r="BA383" s="199"/>
      <c r="BH383" s="146"/>
    </row>
    <row r="384" spans="1:60" x14ac:dyDescent="0.2">
      <c r="A384" s="535"/>
      <c r="B384" s="535"/>
      <c r="C384" s="535"/>
      <c r="D384" s="535"/>
      <c r="E384" s="325"/>
      <c r="F384" s="325"/>
      <c r="G384" s="325"/>
      <c r="X384" s="201"/>
      <c r="Y384" s="201"/>
      <c r="Z384" s="201"/>
      <c r="AA384" s="202"/>
      <c r="AB384" s="202"/>
      <c r="AC384" s="202"/>
      <c r="AD384" s="201"/>
      <c r="AE384" s="201"/>
      <c r="AF384" s="201"/>
      <c r="AG384" s="203"/>
      <c r="AH384" s="192"/>
    </row>
    <row r="385" spans="1:33" ht="45.75" customHeight="1" x14ac:dyDescent="0.2">
      <c r="A385" s="535"/>
      <c r="B385" s="535"/>
      <c r="C385" s="535"/>
      <c r="D385" s="535"/>
      <c r="E385" s="535"/>
      <c r="F385" s="535"/>
      <c r="G385" s="535"/>
      <c r="N385" s="204"/>
      <c r="O385" s="204"/>
      <c r="P385" s="204"/>
      <c r="Q385" s="204"/>
      <c r="R385" s="204"/>
      <c r="S385" s="204"/>
      <c r="T385" s="147"/>
      <c r="X385" s="201"/>
      <c r="Y385" s="201"/>
      <c r="Z385" s="201"/>
      <c r="AA385" s="202"/>
      <c r="AB385" s="202"/>
      <c r="AC385" s="202"/>
      <c r="AD385" s="201"/>
      <c r="AE385" s="201"/>
      <c r="AF385" s="201"/>
      <c r="AG385" s="205"/>
    </row>
    <row r="386" spans="1:33" x14ac:dyDescent="0.2">
      <c r="X386" s="201"/>
      <c r="Y386" s="201"/>
      <c r="Z386" s="201"/>
      <c r="AA386" s="201"/>
      <c r="AB386" s="201"/>
      <c r="AC386" s="201"/>
      <c r="AD386" s="201"/>
      <c r="AE386" s="201"/>
      <c r="AF386" s="201"/>
      <c r="AG386" s="205"/>
    </row>
    <row r="387" spans="1:33" x14ac:dyDescent="0.2">
      <c r="S387" s="204"/>
      <c r="X387" s="201"/>
      <c r="Y387" s="201"/>
      <c r="Z387" s="201"/>
      <c r="AA387" s="201"/>
      <c r="AB387" s="201"/>
      <c r="AC387" s="201"/>
      <c r="AD387" s="201"/>
      <c r="AE387" s="201"/>
      <c r="AF387" s="201"/>
      <c r="AG387" s="205"/>
    </row>
    <row r="388" spans="1:33" x14ac:dyDescent="0.2">
      <c r="X388" s="201"/>
      <c r="Y388" s="201"/>
      <c r="Z388" s="201"/>
      <c r="AA388" s="201"/>
      <c r="AB388" s="201"/>
      <c r="AC388" s="201"/>
      <c r="AD388" s="201"/>
      <c r="AE388" s="201"/>
      <c r="AF388" s="201"/>
      <c r="AG388" s="205"/>
    </row>
    <row r="389" spans="1:33" x14ac:dyDescent="0.2">
      <c r="X389" s="201"/>
      <c r="Y389" s="201"/>
      <c r="Z389" s="206"/>
      <c r="AA389" s="206"/>
      <c r="AB389" s="206"/>
      <c r="AC389" s="206"/>
      <c r="AD389" s="206"/>
      <c r="AE389" s="201"/>
      <c r="AF389" s="201"/>
      <c r="AG389" s="205"/>
    </row>
    <row r="390" spans="1:33" x14ac:dyDescent="0.2">
      <c r="X390" s="201"/>
      <c r="Y390" s="201"/>
      <c r="Z390" s="201"/>
      <c r="AA390" s="201"/>
      <c r="AB390" s="201"/>
      <c r="AC390" s="201"/>
      <c r="AD390" s="201"/>
      <c r="AE390" s="201"/>
      <c r="AF390" s="201"/>
      <c r="AG390" s="205"/>
    </row>
    <row r="391" spans="1:33" x14ac:dyDescent="0.2">
      <c r="X391" s="201"/>
      <c r="Y391" s="201"/>
      <c r="Z391" s="201"/>
      <c r="AA391" s="201"/>
      <c r="AB391" s="201"/>
      <c r="AC391" s="201"/>
      <c r="AD391" s="201"/>
      <c r="AE391" s="201"/>
      <c r="AF391" s="201"/>
      <c r="AG391" s="205"/>
    </row>
    <row r="392" spans="1:33" x14ac:dyDescent="0.2">
      <c r="A392" s="207"/>
      <c r="B392" s="207"/>
      <c r="C392" s="207"/>
      <c r="X392" s="201"/>
      <c r="Y392" s="201"/>
      <c r="Z392" s="201"/>
      <c r="AA392" s="206"/>
      <c r="AB392" s="206"/>
      <c r="AC392" s="206"/>
      <c r="AD392" s="206"/>
      <c r="AE392" s="206"/>
      <c r="AF392" s="206"/>
      <c r="AG392" s="208"/>
    </row>
    <row r="393" spans="1:33" x14ac:dyDescent="0.2">
      <c r="A393" s="207"/>
      <c r="B393" s="207"/>
      <c r="C393" s="207"/>
      <c r="X393" s="201"/>
      <c r="Y393" s="201"/>
      <c r="Z393" s="201"/>
      <c r="AA393" s="201"/>
      <c r="AB393" s="201"/>
      <c r="AC393" s="201"/>
      <c r="AD393" s="201"/>
      <c r="AE393" s="201"/>
      <c r="AF393" s="201"/>
      <c r="AG393" s="205"/>
    </row>
    <row r="394" spans="1:33" x14ac:dyDescent="0.2">
      <c r="A394" s="209"/>
      <c r="B394" s="209"/>
      <c r="C394" s="209"/>
      <c r="X394" s="201"/>
      <c r="Y394" s="201"/>
      <c r="Z394" s="201"/>
      <c r="AA394" s="201"/>
      <c r="AB394" s="201"/>
      <c r="AC394" s="201"/>
      <c r="AD394" s="201"/>
      <c r="AE394" s="201"/>
      <c r="AF394" s="201"/>
      <c r="AG394" s="205"/>
    </row>
    <row r="395" spans="1:33" x14ac:dyDescent="0.2">
      <c r="A395" s="207"/>
      <c r="B395" s="207"/>
      <c r="C395" s="207"/>
    </row>
    <row r="396" spans="1:33" x14ac:dyDescent="0.2">
      <c r="A396" s="207"/>
      <c r="B396" s="207"/>
      <c r="C396" s="207"/>
    </row>
    <row r="397" spans="1:33" x14ac:dyDescent="0.2">
      <c r="A397" s="207"/>
      <c r="B397" s="207"/>
      <c r="C397" s="207"/>
    </row>
  </sheetData>
  <autoFilter ref="A4:BI139">
    <filterColumn colId="0">
      <filters>
        <filter val="2.2.1.1"/>
        <filter val="2.2.1.1.1"/>
        <filter val="2.2.1.1.2"/>
        <filter val="3.2.1.1"/>
        <filter val="3.2.1.1.1"/>
        <filter val="3.2.1.1.2"/>
        <filter val="3.2.1.1.3"/>
        <filter val="3.2.1.1.4"/>
        <filter val="3.2.1.1.5"/>
        <filter val="3.2.1.1.6"/>
        <filter val="3.2.1.1.7"/>
      </filters>
    </filterColumn>
  </autoFilter>
  <mergeCells count="9">
    <mergeCell ref="AF3:AO3"/>
    <mergeCell ref="AP3:BG3"/>
    <mergeCell ref="Q377:R377"/>
    <mergeCell ref="A384:D384"/>
    <mergeCell ref="A385:G385"/>
    <mergeCell ref="A3:M3"/>
    <mergeCell ref="N3:S3"/>
    <mergeCell ref="T3:W3"/>
    <mergeCell ref="X3:AE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7"/>
  <sheetViews>
    <sheetView showZeros="0" tabSelected="1" zoomScale="90" zoomScaleNormal="90" workbookViewId="0">
      <selection activeCell="A3" sqref="A3"/>
    </sheetView>
  </sheetViews>
  <sheetFormatPr defaultRowHeight="15" x14ac:dyDescent="0.25"/>
  <cols>
    <col min="1" max="1" width="10.28515625" style="6" customWidth="1"/>
    <col min="2" max="2" width="20" style="6" customWidth="1"/>
    <col min="3" max="3" width="32.140625" style="6" customWidth="1"/>
    <col min="4" max="4" width="10.85546875" style="6" customWidth="1"/>
    <col min="5" max="5" width="12" style="6" customWidth="1"/>
    <col min="6" max="6" width="12.5703125" style="6" customWidth="1"/>
    <col min="7" max="7" width="12.42578125" style="6" customWidth="1"/>
    <col min="8" max="8" width="9.140625" style="6"/>
    <col min="9" max="11" width="11" style="6" customWidth="1"/>
    <col min="12" max="12" width="9.140625" style="6"/>
    <col min="13" max="13" width="10.42578125" style="6" customWidth="1"/>
    <col min="14" max="14" width="9.140625" style="6"/>
    <col min="15" max="18" width="13.7109375" style="6" customWidth="1"/>
    <col min="19" max="19" width="16.42578125" style="6" customWidth="1"/>
    <col min="20" max="16384" width="9.140625" style="6"/>
  </cols>
  <sheetData>
    <row r="1" spans="1:19" ht="15.75" x14ac:dyDescent="0.25">
      <c r="I1" s="7"/>
      <c r="J1" s="7"/>
      <c r="K1" s="7"/>
      <c r="M1" s="7"/>
      <c r="N1" s="7"/>
      <c r="O1" s="7" t="s">
        <v>8</v>
      </c>
      <c r="P1" s="7"/>
      <c r="Q1" s="7"/>
      <c r="R1" s="7"/>
    </row>
    <row r="2" spans="1:19" ht="15.75" x14ac:dyDescent="0.25">
      <c r="A2" s="5" t="s">
        <v>1257</v>
      </c>
      <c r="I2" s="8"/>
      <c r="J2" s="8"/>
      <c r="K2" s="8"/>
      <c r="M2" s="8"/>
      <c r="N2" s="8"/>
      <c r="O2" s="8" t="s">
        <v>0</v>
      </c>
      <c r="P2" s="8"/>
      <c r="Q2" s="8"/>
      <c r="R2" s="8"/>
    </row>
    <row r="3" spans="1:19" ht="15.75" x14ac:dyDescent="0.25">
      <c r="I3" s="8"/>
      <c r="J3" s="8"/>
      <c r="K3" s="8"/>
      <c r="M3" s="8"/>
      <c r="N3" s="8"/>
      <c r="O3" s="8" t="s">
        <v>1</v>
      </c>
      <c r="P3" s="8"/>
      <c r="Q3" s="8"/>
      <c r="R3" s="8"/>
    </row>
    <row r="4" spans="1:19" ht="15.75" x14ac:dyDescent="0.25">
      <c r="A4" s="5" t="s">
        <v>47</v>
      </c>
      <c r="I4" s="8"/>
      <c r="J4" s="8"/>
      <c r="K4" s="8"/>
      <c r="M4" s="8"/>
      <c r="N4" s="8"/>
      <c r="O4" s="8"/>
      <c r="P4" s="8"/>
      <c r="Q4" s="8"/>
      <c r="R4" s="8"/>
    </row>
    <row r="5" spans="1:19" ht="15.75" x14ac:dyDescent="0.25">
      <c r="A5" s="9" t="s">
        <v>56</v>
      </c>
    </row>
    <row r="6" spans="1:19" ht="29.25" customHeight="1" x14ac:dyDescent="0.25">
      <c r="A6" s="549" t="s">
        <v>59</v>
      </c>
      <c r="B6" s="551"/>
      <c r="C6" s="551"/>
      <c r="D6" s="551"/>
      <c r="E6" s="551"/>
      <c r="F6" s="551"/>
      <c r="G6" s="551"/>
      <c r="H6" s="551"/>
      <c r="I6" s="551"/>
      <c r="J6" s="551"/>
      <c r="K6" s="551"/>
      <c r="L6" s="550"/>
      <c r="M6" s="549" t="s">
        <v>7</v>
      </c>
      <c r="N6" s="550"/>
      <c r="O6" s="554" t="s">
        <v>9</v>
      </c>
      <c r="P6" s="555"/>
      <c r="Q6" s="555"/>
      <c r="R6" s="555"/>
    </row>
    <row r="7" spans="1:19" ht="91.5" customHeight="1" x14ac:dyDescent="0.25">
      <c r="A7" s="412" t="s">
        <v>19</v>
      </c>
      <c r="B7" s="412" t="s">
        <v>32</v>
      </c>
      <c r="C7" s="412" t="s">
        <v>13</v>
      </c>
      <c r="D7" s="412" t="s">
        <v>4</v>
      </c>
      <c r="E7" s="412" t="s">
        <v>18</v>
      </c>
      <c r="F7" s="412" t="s">
        <v>2</v>
      </c>
      <c r="G7" s="11" t="s">
        <v>33</v>
      </c>
      <c r="H7" s="412" t="s">
        <v>34</v>
      </c>
      <c r="I7" s="412" t="s">
        <v>35</v>
      </c>
      <c r="J7" s="412" t="s">
        <v>36</v>
      </c>
      <c r="K7" s="412" t="s">
        <v>37</v>
      </c>
      <c r="L7" s="412" t="s">
        <v>38</v>
      </c>
      <c r="M7" s="412" t="s">
        <v>5</v>
      </c>
      <c r="N7" s="412" t="s">
        <v>6</v>
      </c>
      <c r="O7" s="412" t="s">
        <v>55</v>
      </c>
      <c r="P7" s="14" t="s">
        <v>68</v>
      </c>
      <c r="Q7" s="14" t="s">
        <v>60</v>
      </c>
      <c r="R7" s="14" t="s">
        <v>48</v>
      </c>
    </row>
    <row r="8" spans="1:19" ht="13.5" customHeight="1" x14ac:dyDescent="0.25">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row>
    <row r="9" spans="1:19" s="315" customFormat="1" x14ac:dyDescent="0.25">
      <c r="A9" s="236" t="str">
        <f>'Visi duomenys'!A5</f>
        <v>1.</v>
      </c>
      <c r="B9" s="235">
        <f>'Visi duomenys'!B5</f>
        <v>0</v>
      </c>
      <c r="C9" s="236" t="str">
        <f>'Visi duomenys'!D5</f>
        <v>Prioritetas. SUBALANSUOTAS, DARNIA PLĖTRA PAGRĮSTAS EKONOMINIS AUGIMAS.</v>
      </c>
      <c r="D9" s="235">
        <f>'Visi duomenys'!E5</f>
        <v>0</v>
      </c>
      <c r="E9" s="235">
        <f>'Visi duomenys'!F5</f>
        <v>0</v>
      </c>
      <c r="F9" s="235">
        <f>'Visi duomenys'!G5</f>
        <v>0</v>
      </c>
      <c r="G9" s="235">
        <f>'Visi duomenys'!H5</f>
        <v>0</v>
      </c>
      <c r="H9" s="235">
        <f>'Visi duomenys'!I5</f>
        <v>0</v>
      </c>
      <c r="I9" s="235">
        <f>'Visi duomenys'!J5</f>
        <v>0</v>
      </c>
      <c r="J9" s="236">
        <f>'Visi duomenys'!K5</f>
        <v>0</v>
      </c>
      <c r="K9" s="236">
        <f>'Visi duomenys'!L5</f>
        <v>0</v>
      </c>
      <c r="L9" s="235">
        <f>'Visi duomenys'!M5</f>
        <v>0</v>
      </c>
      <c r="M9" s="313">
        <f>'Visi duomenys'!V5</f>
        <v>0</v>
      </c>
      <c r="N9" s="313">
        <f>'Visi duomenys'!W5</f>
        <v>0</v>
      </c>
      <c r="O9" s="314">
        <f>'Visi duomenys'!N5</f>
        <v>0</v>
      </c>
      <c r="P9" s="314">
        <f>'Visi duomenys'!S5</f>
        <v>0</v>
      </c>
      <c r="Q9" s="314">
        <f>'Visi duomenys'!P5</f>
        <v>0</v>
      </c>
      <c r="R9" s="314">
        <f>'Visi duomenys'!O5+'Visi duomenys'!Q5+'Visi duomenys'!R5</f>
        <v>0</v>
      </c>
    </row>
    <row r="10" spans="1:19" s="315" customFormat="1" x14ac:dyDescent="0.25">
      <c r="A10" s="236" t="str">
        <f>'Visi duomenys'!A6</f>
        <v>1.1</v>
      </c>
      <c r="B10" s="235" t="str">
        <f>'Visi duomenys'!B6</f>
        <v/>
      </c>
      <c r="C10" s="236" t="str">
        <f>'Visi duomenys'!D6</f>
        <v>Tikslas. Mažinti išsivystymo skirtumus regiono viduje, skatinti ūkinės veiklos įvairovę mieste ir kaime, didinti ekonomikos augimą.</v>
      </c>
      <c r="D10" s="235">
        <f>'Visi duomenys'!E6</f>
        <v>0</v>
      </c>
      <c r="E10" s="235">
        <f>'Visi duomenys'!F6</f>
        <v>0</v>
      </c>
      <c r="F10" s="235">
        <f>'Visi duomenys'!G6</f>
        <v>0</v>
      </c>
      <c r="G10" s="235">
        <f>'Visi duomenys'!H6</f>
        <v>0</v>
      </c>
      <c r="H10" s="235">
        <f>'Visi duomenys'!I6</f>
        <v>0</v>
      </c>
      <c r="I10" s="235">
        <f>'Visi duomenys'!J6</f>
        <v>0</v>
      </c>
      <c r="J10" s="236">
        <f>'Visi duomenys'!K6</f>
        <v>0</v>
      </c>
      <c r="K10" s="236">
        <f>'Visi duomenys'!L6</f>
        <v>0</v>
      </c>
      <c r="L10" s="235">
        <f>'Visi duomenys'!M6</f>
        <v>0</v>
      </c>
      <c r="M10" s="313">
        <f>'Visi duomenys'!V6</f>
        <v>0</v>
      </c>
      <c r="N10" s="313">
        <f>'Visi duomenys'!W6</f>
        <v>0</v>
      </c>
      <c r="O10" s="314">
        <f>'Visi duomenys'!N6</f>
        <v>0</v>
      </c>
      <c r="P10" s="314">
        <f>'Visi duomenys'!S6</f>
        <v>0</v>
      </c>
      <c r="Q10" s="314">
        <f>'Visi duomenys'!P6</f>
        <v>0</v>
      </c>
      <c r="R10" s="314">
        <f>'Visi duomenys'!O6+'Visi duomenys'!Q6+'Visi duomenys'!R6</f>
        <v>0</v>
      </c>
    </row>
    <row r="11" spans="1:19" s="315" customFormat="1" x14ac:dyDescent="0.25">
      <c r="A11" s="236" t="str">
        <f>'Visi duomenys'!A7</f>
        <v>1.1.1</v>
      </c>
      <c r="B11" s="235" t="str">
        <f>'Visi duomenys'!B7</f>
        <v/>
      </c>
      <c r="C11" s="236" t="str">
        <f>'Visi duomenys'!D7</f>
        <v>Uždavinys. Vystyti tikslines teritorijas, padidinti ūkinės veiklos įvairovę, pagerinti sukurtų darbo vietų pasiekiamumą.</v>
      </c>
      <c r="D11" s="235">
        <f>'Visi duomenys'!E7</f>
        <v>0</v>
      </c>
      <c r="E11" s="235">
        <f>'Visi duomenys'!F7</f>
        <v>0</v>
      </c>
      <c r="F11" s="235">
        <f>'Visi duomenys'!G7</f>
        <v>0</v>
      </c>
      <c r="G11" s="235">
        <f>'Visi duomenys'!H7</f>
        <v>0</v>
      </c>
      <c r="H11" s="235">
        <f>'Visi duomenys'!I7</f>
        <v>0</v>
      </c>
      <c r="I11" s="235">
        <f>'Visi duomenys'!J7</f>
        <v>0</v>
      </c>
      <c r="J11" s="236">
        <f>'Visi duomenys'!K7</f>
        <v>0</v>
      </c>
      <c r="K11" s="236">
        <f>'Visi duomenys'!L7</f>
        <v>0</v>
      </c>
      <c r="L11" s="235">
        <f>'Visi duomenys'!M7</f>
        <v>0</v>
      </c>
      <c r="M11" s="313">
        <f>'Visi duomenys'!V7</f>
        <v>0</v>
      </c>
      <c r="N11" s="313">
        <f>'Visi duomenys'!W7</f>
        <v>0</v>
      </c>
      <c r="O11" s="314">
        <f>'Visi duomenys'!N7</f>
        <v>0</v>
      </c>
      <c r="P11" s="314">
        <f>'Visi duomenys'!S7</f>
        <v>0</v>
      </c>
      <c r="Q11" s="314">
        <f>'Visi duomenys'!P7</f>
        <v>0</v>
      </c>
      <c r="R11" s="314">
        <f>'Visi duomenys'!O7+'Visi duomenys'!Q7+'Visi duomenys'!R7</f>
        <v>0</v>
      </c>
    </row>
    <row r="12" spans="1:19" s="315" customFormat="1" x14ac:dyDescent="0.25">
      <c r="A12" s="236" t="str">
        <f>'Visi duomenys'!A8</f>
        <v>1.1.1.1</v>
      </c>
      <c r="B12" s="235" t="str">
        <f>'Visi duomenys'!B8</f>
        <v/>
      </c>
      <c r="C12" s="236" t="str">
        <f>'Visi duomenys'!D8</f>
        <v>Priemonė: Kaimo (1-6 tūkst. Gyventojų) gyvenamųjų vietovių atnaujinimas</v>
      </c>
      <c r="D12" s="235">
        <f>'Visi duomenys'!E8</f>
        <v>0</v>
      </c>
      <c r="E12" s="235">
        <f>'Visi duomenys'!F8</f>
        <v>0</v>
      </c>
      <c r="F12" s="235">
        <f>'Visi duomenys'!G8</f>
        <v>0</v>
      </c>
      <c r="G12" s="235">
        <f>'Visi duomenys'!H8</f>
        <v>0</v>
      </c>
      <c r="H12" s="235">
        <f>'Visi duomenys'!I8</f>
        <v>0</v>
      </c>
      <c r="I12" s="235">
        <f>'Visi duomenys'!J8</f>
        <v>0</v>
      </c>
      <c r="J12" s="236">
        <f>'Visi duomenys'!K8</f>
        <v>0</v>
      </c>
      <c r="K12" s="236">
        <f>'Visi duomenys'!L8</f>
        <v>0</v>
      </c>
      <c r="L12" s="235">
        <f>'Visi duomenys'!M8</f>
        <v>0</v>
      </c>
      <c r="M12" s="313">
        <f>'Visi duomenys'!V8</f>
        <v>0</v>
      </c>
      <c r="N12" s="313">
        <f>'Visi duomenys'!W8</f>
        <v>0</v>
      </c>
      <c r="O12" s="314">
        <f>'Visi duomenys'!N8</f>
        <v>0</v>
      </c>
      <c r="P12" s="314">
        <f>'Visi duomenys'!S8</f>
        <v>0</v>
      </c>
      <c r="Q12" s="314">
        <f>'Visi duomenys'!P8</f>
        <v>0</v>
      </c>
      <c r="R12" s="314">
        <f>'Visi duomenys'!O8+'Visi duomenys'!Q8+'Visi duomenys'!R8</f>
        <v>0</v>
      </c>
    </row>
    <row r="13" spans="1:19" s="315" customFormat="1" x14ac:dyDescent="0.25">
      <c r="A13" s="237" t="str">
        <f>'Visi duomenys'!A9</f>
        <v>1.1.1.1.1</v>
      </c>
      <c r="B13" s="237" t="str">
        <f>'Visi duomenys'!B9</f>
        <v>R089908-293034-1125</v>
      </c>
      <c r="C13" s="237" t="str">
        <f>'Visi duomenys'!D9</f>
        <v>Šilalės rajono Kvėdarnos gyvenamosios vietovės atnaujinimas</v>
      </c>
      <c r="D13" s="237" t="str">
        <f>'Visi duomenys'!E9</f>
        <v>ŠRSA</v>
      </c>
      <c r="E13" s="237" t="str">
        <f>'Visi duomenys'!F9</f>
        <v xml:space="preserve"> </v>
      </c>
      <c r="F13" s="237" t="str">
        <f>'Visi duomenys'!G9</f>
        <v>Kvėdarna</v>
      </c>
      <c r="G13" s="237" t="str">
        <f>'Visi duomenys'!H9</f>
        <v>08.2.1-CPVA-R-908</v>
      </c>
      <c r="H13" s="237" t="str">
        <f>'Visi duomenys'!I9</f>
        <v>R</v>
      </c>
      <c r="I13" s="237">
        <f>'Visi duomenys'!J9</f>
        <v>0</v>
      </c>
      <c r="J13" s="234">
        <f>'Visi duomenys'!K9</f>
        <v>0</v>
      </c>
      <c r="K13" s="234">
        <f>'Visi duomenys'!L9</f>
        <v>0</v>
      </c>
      <c r="L13" s="237">
        <f>'Visi duomenys'!M9</f>
        <v>0</v>
      </c>
      <c r="M13" s="316">
        <f>'Visi duomenys'!V9</f>
        <v>42883</v>
      </c>
      <c r="N13" s="316">
        <f>'Visi duomenys'!W9</f>
        <v>43616</v>
      </c>
      <c r="O13" s="311">
        <f>'Visi duomenys'!N9</f>
        <v>996471.76</v>
      </c>
      <c r="P13" s="311">
        <f>'Visi duomenys'!S9</f>
        <v>847001</v>
      </c>
      <c r="Q13" s="311">
        <f>'Visi duomenys'!P9</f>
        <v>74735.38</v>
      </c>
      <c r="R13" s="311">
        <f>'Visi duomenys'!O9+'Visi duomenys'!Q9+'Visi duomenys'!R9</f>
        <v>74735.38</v>
      </c>
      <c r="S13" s="315">
        <f>O13-P13-Q13-R13</f>
        <v>0</v>
      </c>
    </row>
    <row r="14" spans="1:19" s="315" customFormat="1" x14ac:dyDescent="0.25">
      <c r="A14" s="237" t="str">
        <f>'Visi duomenys'!A10</f>
        <v>1.1.1.1.2</v>
      </c>
      <c r="B14" s="237" t="str">
        <f>'Visi duomenys'!B10</f>
        <v>R089908-293000-1126</v>
      </c>
      <c r="C14" s="237" t="str">
        <f>'Visi duomenys'!D10</f>
        <v>Skaudvilės miesto infrastruktūros sutvarkymas</v>
      </c>
      <c r="D14" s="237" t="str">
        <f>'Visi duomenys'!E10</f>
        <v>TRSA</v>
      </c>
      <c r="E14" s="237" t="str">
        <f>'Visi duomenys'!F10</f>
        <v>VRM</v>
      </c>
      <c r="F14" s="237" t="str">
        <f>'Visi duomenys'!G10</f>
        <v>Skaudvilė</v>
      </c>
      <c r="G14" s="237" t="str">
        <f>'Visi duomenys'!H10</f>
        <v>08.2.1-CPVA-R-908</v>
      </c>
      <c r="H14" s="237" t="str">
        <f>'Visi duomenys'!I10</f>
        <v>R</v>
      </c>
      <c r="I14" s="237">
        <f>'Visi duomenys'!J10</f>
        <v>0</v>
      </c>
      <c r="J14" s="234">
        <f>'Visi duomenys'!K10</f>
        <v>0</v>
      </c>
      <c r="K14" s="234">
        <f>'Visi duomenys'!L10</f>
        <v>0</v>
      </c>
      <c r="L14" s="237">
        <f>'Visi duomenys'!M10</f>
        <v>0</v>
      </c>
      <c r="M14" s="316">
        <f>'Visi duomenys'!V10</f>
        <v>42704</v>
      </c>
      <c r="N14" s="316">
        <f>'Visi duomenys'!W10</f>
        <v>43465</v>
      </c>
      <c r="O14" s="311">
        <f>'Visi duomenys'!N10</f>
        <v>870553</v>
      </c>
      <c r="P14" s="311">
        <f>'Visi duomenys'!S10</f>
        <v>739970</v>
      </c>
      <c r="Q14" s="311">
        <f>'Visi duomenys'!P10</f>
        <v>65291</v>
      </c>
      <c r="R14" s="311">
        <f>'Visi duomenys'!O10+'Visi duomenys'!Q10+'Visi duomenys'!R10</f>
        <v>65292</v>
      </c>
      <c r="S14" s="315">
        <f t="shared" ref="S14:S81" si="0">O14-P14-Q14-R14</f>
        <v>0</v>
      </c>
    </row>
    <row r="15" spans="1:19" s="315" customFormat="1" x14ac:dyDescent="0.25">
      <c r="A15" s="236" t="str">
        <f>'Visi duomenys'!A11</f>
        <v>1.1.1.2</v>
      </c>
      <c r="B15" s="235" t="str">
        <f>'Visi duomenys'!B11</f>
        <v/>
      </c>
      <c r="C15" s="236" t="str">
        <f>'Visi duomenys'!D11</f>
        <v>Priemonė: Miestų kompleksinė plėtra</v>
      </c>
      <c r="D15" s="235">
        <f>'Visi duomenys'!E11</f>
        <v>0</v>
      </c>
      <c r="E15" s="235">
        <f>'Visi duomenys'!F11</f>
        <v>0</v>
      </c>
      <c r="F15" s="235">
        <f>'Visi duomenys'!G11</f>
        <v>0</v>
      </c>
      <c r="G15" s="235">
        <f>'Visi duomenys'!H11</f>
        <v>0</v>
      </c>
      <c r="H15" s="235">
        <f>'Visi duomenys'!I11</f>
        <v>0</v>
      </c>
      <c r="I15" s="235">
        <f>'Visi duomenys'!J11</f>
        <v>0</v>
      </c>
      <c r="J15" s="236">
        <f>'Visi duomenys'!K11</f>
        <v>0</v>
      </c>
      <c r="K15" s="236">
        <f>'Visi duomenys'!L11</f>
        <v>0</v>
      </c>
      <c r="L15" s="235">
        <f>'Visi duomenys'!M11</f>
        <v>0</v>
      </c>
      <c r="M15" s="313">
        <f>'Visi duomenys'!V11</f>
        <v>0</v>
      </c>
      <c r="N15" s="313" t="str">
        <f>'Visi duomenys'!W11</f>
        <v xml:space="preserve"> </v>
      </c>
      <c r="O15" s="314">
        <f>'Visi duomenys'!N11</f>
        <v>0</v>
      </c>
      <c r="P15" s="314">
        <f>'Visi duomenys'!S11</f>
        <v>0</v>
      </c>
      <c r="Q15" s="314">
        <f>'Visi duomenys'!P11</f>
        <v>0</v>
      </c>
      <c r="R15" s="314">
        <f>'Visi duomenys'!O11+'Visi duomenys'!Q11+'Visi duomenys'!R11</f>
        <v>0</v>
      </c>
      <c r="S15" s="315">
        <f t="shared" si="0"/>
        <v>0</v>
      </c>
    </row>
    <row r="16" spans="1:19" s="315" customFormat="1" x14ac:dyDescent="0.25">
      <c r="A16" s="237" t="str">
        <f>'Visi duomenys'!A12</f>
        <v>1.1.1.2.1</v>
      </c>
      <c r="B16" s="237" t="str">
        <f>'Visi duomenys'!B12</f>
        <v>R089905-290000-1128</v>
      </c>
      <c r="C16" s="237" t="str">
        <f>'Visi duomenys'!D12</f>
        <v>Pagėgių miesto Turgaus aikštės įrengimas ir prieigų sutvarkymas</v>
      </c>
      <c r="D16" s="237" t="str">
        <f>'Visi duomenys'!E12</f>
        <v>PSA</v>
      </c>
      <c r="E16" s="237" t="str">
        <f>'Visi duomenys'!F12</f>
        <v>VRM</v>
      </c>
      <c r="F16" s="237" t="str">
        <f>'Visi duomenys'!G12</f>
        <v>Pagėgiai</v>
      </c>
      <c r="G16" s="237" t="str">
        <f>'Visi duomenys'!H12</f>
        <v xml:space="preserve">07.1.1-CPVA-R-905 </v>
      </c>
      <c r="H16" s="237" t="str">
        <f>'Visi duomenys'!I12</f>
        <v>R</v>
      </c>
      <c r="I16" s="237" t="str">
        <f>'Visi duomenys'!J12</f>
        <v>ITI</v>
      </c>
      <c r="J16" s="234">
        <f>'Visi duomenys'!K12</f>
        <v>0</v>
      </c>
      <c r="K16" s="234">
        <f>'Visi duomenys'!L12</f>
        <v>0</v>
      </c>
      <c r="L16" s="237">
        <f>'Visi duomenys'!M12</f>
        <v>0</v>
      </c>
      <c r="M16" s="316">
        <f>'Visi duomenys'!V12</f>
        <v>42824</v>
      </c>
      <c r="N16" s="316">
        <f>'Visi duomenys'!W12</f>
        <v>43496</v>
      </c>
      <c r="O16" s="311">
        <f>'Visi duomenys'!N12</f>
        <v>613921.55000000005</v>
      </c>
      <c r="P16" s="311">
        <f>'Visi duomenys'!S12</f>
        <v>434429.94</v>
      </c>
      <c r="Q16" s="311">
        <f>'Visi duomenys'!P12</f>
        <v>51109.41</v>
      </c>
      <c r="R16" s="311">
        <f>'Visi duomenys'!O12+'Visi duomenys'!Q12+'Visi duomenys'!R12</f>
        <v>128382.2</v>
      </c>
      <c r="S16" s="315">
        <f t="shared" si="0"/>
        <v>0</v>
      </c>
    </row>
    <row r="17" spans="1:19" s="315" customFormat="1" x14ac:dyDescent="0.25">
      <c r="A17" s="237" t="str">
        <f>'Visi duomenys'!A13</f>
        <v>1.1.1.2.2</v>
      </c>
      <c r="B17" s="237" t="str">
        <f>'Visi duomenys'!B13</f>
        <v>R089905-280000-1129</v>
      </c>
      <c r="C17" s="237" t="str">
        <f>'Visi duomenys'!D13</f>
        <v>Apleistos teritorijos už Kultūros centro Pagėgių mieste konversija ir pritaikymas rekreaciniams, poilsio ir sveikatinimo poreikiams</v>
      </c>
      <c r="D17" s="237" t="str">
        <f>'Visi duomenys'!E13</f>
        <v>PSA</v>
      </c>
      <c r="E17" s="237" t="str">
        <f>'Visi duomenys'!F13</f>
        <v xml:space="preserve"> </v>
      </c>
      <c r="F17" s="237" t="str">
        <f>'Visi duomenys'!G13</f>
        <v>Pagėgiai</v>
      </c>
      <c r="G17" s="237" t="str">
        <f>'Visi duomenys'!H13</f>
        <v xml:space="preserve">07.1.1-CPVA-R-905 </v>
      </c>
      <c r="H17" s="237" t="str">
        <f>'Visi duomenys'!I13</f>
        <v>R</v>
      </c>
      <c r="I17" s="237" t="str">
        <f>'Visi duomenys'!J13</f>
        <v>ITI</v>
      </c>
      <c r="J17" s="234">
        <f>'Visi duomenys'!K13</f>
        <v>0</v>
      </c>
      <c r="K17" s="234">
        <f>'Visi duomenys'!L13</f>
        <v>0</v>
      </c>
      <c r="L17" s="237">
        <f>'Visi duomenys'!M13</f>
        <v>0</v>
      </c>
      <c r="M17" s="316">
        <f>'Visi duomenys'!V13</f>
        <v>42824</v>
      </c>
      <c r="N17" s="316">
        <f>'Visi duomenys'!W13</f>
        <v>43524</v>
      </c>
      <c r="O17" s="311">
        <f>'Visi duomenys'!N13</f>
        <v>351133</v>
      </c>
      <c r="P17" s="311">
        <f>'Visi duomenys'!S13</f>
        <v>298463.05</v>
      </c>
      <c r="Q17" s="311">
        <f>'Visi duomenys'!P13</f>
        <v>35113.300000000003</v>
      </c>
      <c r="R17" s="311">
        <f>'Visi duomenys'!O13+'Visi duomenys'!Q13+'Visi duomenys'!R13</f>
        <v>17556.650000000001</v>
      </c>
      <c r="S17" s="315">
        <f t="shared" si="0"/>
        <v>0</v>
      </c>
    </row>
    <row r="18" spans="1:19" s="315" customFormat="1" x14ac:dyDescent="0.25">
      <c r="A18" s="236" t="str">
        <f>'Visi duomenys'!A14</f>
        <v>1.1.1.3</v>
      </c>
      <c r="B18" s="235" t="str">
        <f>'Visi duomenys'!B14</f>
        <v/>
      </c>
      <c r="C18" s="236" t="str">
        <f>'Visi duomenys'!D14</f>
        <v>Priemonė: Pereinamojo laikotarpio tikslinių teritorijų vystymas. I</v>
      </c>
      <c r="D18" s="235">
        <f>'Visi duomenys'!E14</f>
        <v>0</v>
      </c>
      <c r="E18" s="235">
        <f>'Visi duomenys'!F14</f>
        <v>0</v>
      </c>
      <c r="F18" s="235">
        <f>'Visi duomenys'!G14</f>
        <v>0</v>
      </c>
      <c r="G18" s="235">
        <f>'Visi duomenys'!H14</f>
        <v>0</v>
      </c>
      <c r="H18" s="235">
        <f>'Visi duomenys'!I14</f>
        <v>0</v>
      </c>
      <c r="I18" s="235">
        <f>'Visi duomenys'!J14</f>
        <v>0</v>
      </c>
      <c r="J18" s="236">
        <f>'Visi duomenys'!K14</f>
        <v>0</v>
      </c>
      <c r="K18" s="236">
        <f>'Visi duomenys'!L14</f>
        <v>0</v>
      </c>
      <c r="L18" s="235">
        <f>'Visi duomenys'!M14</f>
        <v>0</v>
      </c>
      <c r="M18" s="313">
        <f>'Visi duomenys'!V14</f>
        <v>0</v>
      </c>
      <c r="N18" s="313" t="str">
        <f>'Visi duomenys'!W14</f>
        <v xml:space="preserve"> </v>
      </c>
      <c r="O18" s="314">
        <f>'Visi duomenys'!N14</f>
        <v>0</v>
      </c>
      <c r="P18" s="314">
        <f>'Visi duomenys'!S14</f>
        <v>0</v>
      </c>
      <c r="Q18" s="314">
        <f>'Visi duomenys'!P14</f>
        <v>0</v>
      </c>
      <c r="R18" s="314">
        <f>'Visi duomenys'!O14+'Visi duomenys'!Q14+'Visi duomenys'!R14</f>
        <v>0</v>
      </c>
      <c r="S18" s="315">
        <f t="shared" si="0"/>
        <v>0</v>
      </c>
    </row>
    <row r="19" spans="1:19" s="315" customFormat="1" x14ac:dyDescent="0.25">
      <c r="A19" s="237" t="str">
        <f>'Visi duomenys'!A15</f>
        <v>1.1.1.3.1</v>
      </c>
      <c r="B19" s="237" t="str">
        <f>'Visi duomenys'!B15</f>
        <v>R089902-340000-1131</v>
      </c>
      <c r="C19" s="237" t="str">
        <f>'Visi duomenys'!D15</f>
        <v>Apleistos teritorijos Tauragės miesto  buvusiame kariniame miestelyje viešųjų pastatų sutvarkymas ir pritaikymas bendruomenės poreikiams</v>
      </c>
      <c r="D19" s="237" t="str">
        <f>'Visi duomenys'!E15</f>
        <v>TRSA</v>
      </c>
      <c r="E19" s="237" t="str">
        <f>'Visi duomenys'!F15</f>
        <v>VRM</v>
      </c>
      <c r="F19" s="237" t="str">
        <f>'Visi duomenys'!G15</f>
        <v>Tauragės miestas</v>
      </c>
      <c r="G19" s="237" t="str">
        <f>'Visi duomenys'!H15</f>
        <v xml:space="preserve">07.1.1-CPVA-V-902 </v>
      </c>
      <c r="H19" s="237" t="str">
        <f>'Visi duomenys'!I15</f>
        <v>V</v>
      </c>
      <c r="I19" s="237" t="str">
        <f>'Visi duomenys'!J15</f>
        <v>ITI</v>
      </c>
      <c r="J19" s="234">
        <f>'Visi duomenys'!K15</f>
        <v>0</v>
      </c>
      <c r="K19" s="234">
        <f>'Visi duomenys'!L15</f>
        <v>0</v>
      </c>
      <c r="L19" s="237">
        <f>'Visi duomenys'!M15</f>
        <v>0</v>
      </c>
      <c r="M19" s="316">
        <f>'Visi duomenys'!V15</f>
        <v>42673</v>
      </c>
      <c r="N19" s="316">
        <f>'Visi duomenys'!W15</f>
        <v>43339</v>
      </c>
      <c r="O19" s="311">
        <f>'Visi duomenys'!N15</f>
        <v>1436769.54</v>
      </c>
      <c r="P19" s="311">
        <f>'Visi duomenys'!S15</f>
        <v>868900</v>
      </c>
      <c r="Q19" s="311">
        <f>'Visi duomenys'!P15</f>
        <v>491201.54</v>
      </c>
      <c r="R19" s="311">
        <f>'Visi duomenys'!O15+'Visi duomenys'!Q15+'Visi duomenys'!R15</f>
        <v>76668</v>
      </c>
      <c r="S19" s="315">
        <f t="shared" si="0"/>
        <v>0</v>
      </c>
    </row>
    <row r="20" spans="1:19" s="315" customFormat="1" x14ac:dyDescent="0.25">
      <c r="A20" s="237" t="str">
        <f>'Visi duomenys'!A16</f>
        <v>1.1.1.3.2</v>
      </c>
      <c r="B20" s="237" t="str">
        <f>'Visi duomenys'!B16</f>
        <v>R08B-510000-0001</v>
      </c>
      <c r="C20" s="237" t="str">
        <f>'Visi duomenys'!D16</f>
        <v xml:space="preserve">  AB ,,Vilkyškių pieninė“ įmonių grupės pieno perdirbimo gamyklos statybos projektas</v>
      </c>
      <c r="D20" s="237" t="str">
        <f>'Visi duomenys'!E16</f>
        <v>AB "Vilkyškių pieninė"</v>
      </c>
      <c r="E20" s="237">
        <f>'Visi duomenys'!F16</f>
        <v>0</v>
      </c>
      <c r="F20" s="237" t="str">
        <f>'Visi duomenys'!G16</f>
        <v>Tauragės r. sav.</v>
      </c>
      <c r="G20" s="237">
        <f>'Visi duomenys'!H16</f>
        <v>0</v>
      </c>
      <c r="H20" s="237">
        <f>'Visi duomenys'!I16</f>
        <v>0</v>
      </c>
      <c r="I20" s="237">
        <f>'Visi duomenys'!J16</f>
        <v>0</v>
      </c>
      <c r="J20" s="234" t="str">
        <f>'Visi duomenys'!K16</f>
        <v>RSP</v>
      </c>
      <c r="K20" s="234">
        <f>'Visi duomenys'!L16</f>
        <v>0</v>
      </c>
      <c r="L20" s="237">
        <f>'Visi duomenys'!M16</f>
        <v>0</v>
      </c>
      <c r="M20" s="316">
        <f>'Visi duomenys'!V16</f>
        <v>43724</v>
      </c>
      <c r="N20" s="316">
        <f>'Visi duomenys'!W16</f>
        <v>45291</v>
      </c>
      <c r="O20" s="311">
        <f>'Visi duomenys'!N16</f>
        <v>40000000</v>
      </c>
      <c r="P20" s="311">
        <f>'Visi duomenys'!S16</f>
        <v>0</v>
      </c>
      <c r="Q20" s="311">
        <f>'Visi duomenys'!P16</f>
        <v>0</v>
      </c>
      <c r="R20" s="311">
        <f>'Visi duomenys'!O16+'Visi duomenys'!Q16+'Visi duomenys'!R16</f>
        <v>40000000</v>
      </c>
    </row>
    <row r="21" spans="1:19" s="315" customFormat="1" x14ac:dyDescent="0.25">
      <c r="A21" s="236" t="str">
        <f>'Visi duomenys'!A17</f>
        <v>1.1.1.4</v>
      </c>
      <c r="B21" s="235" t="str">
        <f>'Visi duomenys'!B17</f>
        <v/>
      </c>
      <c r="C21" s="236" t="str">
        <f>'Visi duomenys'!D17</f>
        <v>Priemonė: Pereinamojo laikotarpio tikslinių teritorijų vystymas. II</v>
      </c>
      <c r="D21" s="235">
        <f>'Visi duomenys'!E17</f>
        <v>0</v>
      </c>
      <c r="E21" s="235">
        <f>'Visi duomenys'!F17</f>
        <v>0</v>
      </c>
      <c r="F21" s="235">
        <f>'Visi duomenys'!G17</f>
        <v>0</v>
      </c>
      <c r="G21" s="235">
        <f>'Visi duomenys'!H17</f>
        <v>0</v>
      </c>
      <c r="H21" s="235">
        <f>'Visi duomenys'!I17</f>
        <v>0</v>
      </c>
      <c r="I21" s="235">
        <f>'Visi duomenys'!J17</f>
        <v>0</v>
      </c>
      <c r="J21" s="236">
        <f>'Visi duomenys'!K17</f>
        <v>0</v>
      </c>
      <c r="K21" s="236">
        <f>'Visi duomenys'!L17</f>
        <v>0</v>
      </c>
      <c r="L21" s="235">
        <f>'Visi duomenys'!M17</f>
        <v>0</v>
      </c>
      <c r="M21" s="313">
        <f>'Visi duomenys'!V17</f>
        <v>0</v>
      </c>
      <c r="N21" s="313" t="str">
        <f>'Visi duomenys'!W17</f>
        <v xml:space="preserve"> </v>
      </c>
      <c r="O21" s="314">
        <f>'Visi duomenys'!N17</f>
        <v>0</v>
      </c>
      <c r="P21" s="314">
        <f>'Visi duomenys'!S17</f>
        <v>0</v>
      </c>
      <c r="Q21" s="314">
        <f>'Visi duomenys'!P17</f>
        <v>0</v>
      </c>
      <c r="R21" s="314">
        <f>'Visi duomenys'!O17+'Visi duomenys'!Q17+'Visi duomenys'!R17</f>
        <v>0</v>
      </c>
      <c r="S21" s="315">
        <f t="shared" si="0"/>
        <v>0</v>
      </c>
    </row>
    <row r="22" spans="1:19" s="315" customFormat="1" x14ac:dyDescent="0.25">
      <c r="A22" s="237" t="str">
        <f>'Visi duomenys'!A18</f>
        <v>1.1.1.4.1</v>
      </c>
      <c r="B22" s="237" t="str">
        <f>'Visi duomenys'!B18</f>
        <v>R089903-300000-1133</v>
      </c>
      <c r="C22" s="237" t="str">
        <f>'Visi duomenys'!D18</f>
        <v>Gyvenamųjų namų kvartalų kompleksinis sutvarkymas Jurbarko mieste</v>
      </c>
      <c r="D22" s="237" t="str">
        <f>'Visi duomenys'!E18</f>
        <v>JRSA</v>
      </c>
      <c r="E22" s="237" t="str">
        <f>'Visi duomenys'!F18</f>
        <v>VRM</v>
      </c>
      <c r="F22" s="237" t="str">
        <f>'Visi duomenys'!G18</f>
        <v>Jurbarkas</v>
      </c>
      <c r="G22" s="237" t="str">
        <f>'Visi duomenys'!H18</f>
        <v xml:space="preserve">07.1.1-CPVA-R-903 </v>
      </c>
      <c r="H22" s="237" t="str">
        <f>'Visi duomenys'!I18</f>
        <v>R</v>
      </c>
      <c r="I22" s="237" t="str">
        <f>'Visi duomenys'!J18</f>
        <v>ITI</v>
      </c>
      <c r="J22" s="234">
        <f>'Visi duomenys'!K18</f>
        <v>0</v>
      </c>
      <c r="K22" s="234">
        <f>'Visi duomenys'!L18</f>
        <v>0</v>
      </c>
      <c r="L22" s="237">
        <f>'Visi duomenys'!M18</f>
        <v>0</v>
      </c>
      <c r="M22" s="316">
        <f>'Visi duomenys'!V18</f>
        <v>42735</v>
      </c>
      <c r="N22" s="316">
        <f>'Visi duomenys'!W18</f>
        <v>43524</v>
      </c>
      <c r="O22" s="311">
        <f>'Visi duomenys'!N18</f>
        <v>364031.13</v>
      </c>
      <c r="P22" s="311">
        <f>'Visi duomenys'!S18</f>
        <v>309426.46000000002</v>
      </c>
      <c r="Q22" s="311">
        <f>'Visi duomenys'!P18</f>
        <v>27302.33</v>
      </c>
      <c r="R22" s="311">
        <f>'Visi duomenys'!O18+'Visi duomenys'!Q18+'Visi duomenys'!R18</f>
        <v>27302.34</v>
      </c>
      <c r="S22" s="315">
        <f t="shared" si="0"/>
        <v>0</v>
      </c>
    </row>
    <row r="23" spans="1:19" s="315" customFormat="1" x14ac:dyDescent="0.25">
      <c r="A23" s="237" t="str">
        <f>'Visi duomenys'!A19</f>
        <v>1.1.1.4.2</v>
      </c>
      <c r="B23" s="237" t="str">
        <f>'Visi duomenys'!B19</f>
        <v>R08B-510000-0002</v>
      </c>
      <c r="C23" s="237" t="str">
        <f>'Visi duomenys'!D19</f>
        <v>UAB ,,Naista“ gamyklos statybos projektas</v>
      </c>
      <c r="D23" s="237" t="str">
        <f>'Visi duomenys'!E19</f>
        <v>UAB "Naista"</v>
      </c>
      <c r="E23" s="237">
        <f>'Visi duomenys'!F19</f>
        <v>0</v>
      </c>
      <c r="F23" s="237" t="str">
        <f>'Visi duomenys'!G19</f>
        <v>Jurbarko r. sav.</v>
      </c>
      <c r="G23" s="237">
        <f>'Visi duomenys'!H19</f>
        <v>0</v>
      </c>
      <c r="H23" s="237">
        <f>'Visi duomenys'!I19</f>
        <v>0</v>
      </c>
      <c r="I23" s="237">
        <f>'Visi duomenys'!J19</f>
        <v>0</v>
      </c>
      <c r="J23" s="234" t="str">
        <f>'Visi duomenys'!K19</f>
        <v>RSP</v>
      </c>
      <c r="K23" s="234">
        <f>'Visi duomenys'!L19</f>
        <v>0</v>
      </c>
      <c r="L23" s="237">
        <f>'Visi duomenys'!M19</f>
        <v>0</v>
      </c>
      <c r="M23" s="316">
        <f>'Visi duomenys'!V19</f>
        <v>43560</v>
      </c>
      <c r="N23" s="316">
        <f>'Visi duomenys'!W19</f>
        <v>45291</v>
      </c>
      <c r="O23" s="311">
        <f>'Visi duomenys'!N19</f>
        <v>500000</v>
      </c>
      <c r="P23" s="311">
        <f>'Visi duomenys'!S19</f>
        <v>0</v>
      </c>
      <c r="Q23" s="311">
        <f>'Visi duomenys'!P19</f>
        <v>0</v>
      </c>
      <c r="R23" s="311">
        <f>'Visi duomenys'!O19+'Visi duomenys'!Q19+'Visi duomenys'!R19</f>
        <v>500000</v>
      </c>
    </row>
    <row r="24" spans="1:19" s="315" customFormat="1" x14ac:dyDescent="0.25">
      <c r="A24" s="236" t="str">
        <f>'Visi duomenys'!A20</f>
        <v>1.1.2.</v>
      </c>
      <c r="B24" s="235" t="str">
        <f>'Visi duomenys'!B20</f>
        <v/>
      </c>
      <c r="C24" s="236" t="str">
        <f>'Visi duomenys'!D20</f>
        <v>Uždavinys. Mažinti atskirtį tarp miesto ir kaimo, remti kompleksišką kaimo atnaujinimą ir plėtrą,  gerinti kaimo gyvenamąją aplinką, didinti gyventojų užimtumą ir saugumą.</v>
      </c>
      <c r="D24" s="235">
        <f>'Visi duomenys'!E20</f>
        <v>0</v>
      </c>
      <c r="E24" s="235">
        <f>'Visi duomenys'!F20</f>
        <v>0</v>
      </c>
      <c r="F24" s="235">
        <f>'Visi duomenys'!G20</f>
        <v>0</v>
      </c>
      <c r="G24" s="235">
        <f>'Visi duomenys'!H20</f>
        <v>0</v>
      </c>
      <c r="H24" s="235">
        <f>'Visi duomenys'!I20</f>
        <v>0</v>
      </c>
      <c r="I24" s="235">
        <f>'Visi duomenys'!J20</f>
        <v>0</v>
      </c>
      <c r="J24" s="236">
        <f>'Visi duomenys'!K20</f>
        <v>0</v>
      </c>
      <c r="K24" s="236">
        <f>'Visi duomenys'!L20</f>
        <v>0</v>
      </c>
      <c r="L24" s="235">
        <f>'Visi duomenys'!M20</f>
        <v>0</v>
      </c>
      <c r="M24" s="313">
        <f>'Visi duomenys'!V20</f>
        <v>0</v>
      </c>
      <c r="N24" s="313" t="str">
        <f>'Visi duomenys'!W20</f>
        <v xml:space="preserve"> </v>
      </c>
      <c r="O24" s="314">
        <f>'Visi duomenys'!N20</f>
        <v>0</v>
      </c>
      <c r="P24" s="314">
        <f>'Visi duomenys'!S20</f>
        <v>0</v>
      </c>
      <c r="Q24" s="314">
        <f>'Visi duomenys'!P20</f>
        <v>0</v>
      </c>
      <c r="R24" s="314">
        <f>'Visi duomenys'!O20+'Visi duomenys'!Q20+'Visi duomenys'!R20</f>
        <v>0</v>
      </c>
      <c r="S24" s="315">
        <f t="shared" si="0"/>
        <v>0</v>
      </c>
    </row>
    <row r="25" spans="1:19" s="315" customFormat="1" x14ac:dyDescent="0.25">
      <c r="A25" s="236" t="str">
        <f>'Visi duomenys'!A21</f>
        <v>1.1.2.1</v>
      </c>
      <c r="B25" s="235" t="str">
        <f>'Visi duomenys'!B21</f>
        <v/>
      </c>
      <c r="C25" s="236" t="str">
        <f>'Visi duomenys'!D21</f>
        <v>Priemonė: Pagrindinės paslaugos ir kaimų atnaujinimas kaimo vietovėse</v>
      </c>
      <c r="D25" s="235" t="str">
        <f>'Visi duomenys'!E21</f>
        <v>JRSA, PSA, ŠRSA, TRSA</v>
      </c>
      <c r="E25" s="235" t="str">
        <f>'Visi duomenys'!F21</f>
        <v>ŽŪM</v>
      </c>
      <c r="F25" s="235" t="str">
        <f>'Visi duomenys'!G21</f>
        <v>Tauragės regionas</v>
      </c>
      <c r="G25" s="235" t="str">
        <f>'Visi duomenys'!H21</f>
        <v>7.2</v>
      </c>
      <c r="H25" s="235" t="str">
        <f>'Visi duomenys'!I21</f>
        <v>R</v>
      </c>
      <c r="I25" s="235">
        <f>'Visi duomenys'!J21</f>
        <v>0</v>
      </c>
      <c r="J25" s="236">
        <f>'Visi duomenys'!K21</f>
        <v>0</v>
      </c>
      <c r="K25" s="236">
        <f>'Visi duomenys'!L21</f>
        <v>0</v>
      </c>
      <c r="L25" s="235">
        <f>'Visi duomenys'!M21</f>
        <v>0</v>
      </c>
      <c r="M25" s="313">
        <f>'Visi duomenys'!V21</f>
        <v>42917</v>
      </c>
      <c r="N25" s="313">
        <f>'Visi duomenys'!W21</f>
        <v>45291</v>
      </c>
      <c r="O25" s="314">
        <f>'Visi duomenys'!N21</f>
        <v>0</v>
      </c>
      <c r="P25" s="314">
        <f>'Visi duomenys'!S21</f>
        <v>3321362</v>
      </c>
      <c r="Q25" s="314">
        <f>'Visi duomenys'!P21</f>
        <v>0</v>
      </c>
      <c r="R25" s="314">
        <f>'Visi duomenys'!O21+'Visi duomenys'!Q21+'Visi duomenys'!R21</f>
        <v>0</v>
      </c>
    </row>
    <row r="26" spans="1:19" s="315" customFormat="1" x14ac:dyDescent="0.25">
      <c r="A26" s="236" t="str">
        <f>'Visi duomenys'!A22</f>
        <v>1.2.</v>
      </c>
      <c r="B26" s="235" t="str">
        <f>'Visi duomenys'!B22</f>
        <v/>
      </c>
      <c r="C26" s="236" t="str">
        <f>'Visi duomenys'!D22</f>
        <v>Tikslas. Pagerinti sąlygas investicijų pritraukimui, sudaryti palankią aplinką verslui vystytis, ekonominės veiklos efektyvumui didinti.</v>
      </c>
      <c r="D26" s="235">
        <f>'Visi duomenys'!E22</f>
        <v>0</v>
      </c>
      <c r="E26" s="235">
        <f>'Visi duomenys'!F22</f>
        <v>0</v>
      </c>
      <c r="F26" s="235">
        <f>'Visi duomenys'!G22</f>
        <v>0</v>
      </c>
      <c r="G26" s="235">
        <f>'Visi duomenys'!H22</f>
        <v>0</v>
      </c>
      <c r="H26" s="235">
        <f>'Visi duomenys'!I22</f>
        <v>0</v>
      </c>
      <c r="I26" s="235">
        <f>'Visi duomenys'!J22</f>
        <v>0</v>
      </c>
      <c r="J26" s="236">
        <f>'Visi duomenys'!K22</f>
        <v>0</v>
      </c>
      <c r="K26" s="236">
        <f>'Visi duomenys'!L22</f>
        <v>0</v>
      </c>
      <c r="L26" s="235">
        <f>'Visi duomenys'!M22</f>
        <v>0</v>
      </c>
      <c r="M26" s="313">
        <f>'Visi duomenys'!V22</f>
        <v>0</v>
      </c>
      <c r="N26" s="313" t="str">
        <f>'Visi duomenys'!W22</f>
        <v xml:space="preserve"> </v>
      </c>
      <c r="O26" s="314">
        <f>'Visi duomenys'!N22</f>
        <v>0</v>
      </c>
      <c r="P26" s="314">
        <f>'Visi duomenys'!S22</f>
        <v>0</v>
      </c>
      <c r="Q26" s="314">
        <f>'Visi duomenys'!P22</f>
        <v>0</v>
      </c>
      <c r="R26" s="314">
        <f>'Visi duomenys'!O22+'Visi duomenys'!Q22+'Visi duomenys'!R22</f>
        <v>0</v>
      </c>
      <c r="S26" s="315">
        <f t="shared" si="0"/>
        <v>0</v>
      </c>
    </row>
    <row r="27" spans="1:19" s="315" customFormat="1" x14ac:dyDescent="0.25">
      <c r="A27" s="236" t="str">
        <f>'Visi duomenys'!A23</f>
        <v>1.2.1.</v>
      </c>
      <c r="B27" s="235" t="str">
        <f>'Visi duomenys'!B23</f>
        <v/>
      </c>
      <c r="C27" s="236" t="str">
        <f>'Visi duomenys'!D23</f>
        <v>Uždavinys. Tobulinti susisiekimo sistemas regione, vystyti ekologiškai darnią transporto infrastruktūrą, padidinti darbo jėgos judumą, gerinti eismo saugumą.</v>
      </c>
      <c r="D27" s="235">
        <f>'Visi duomenys'!E23</f>
        <v>0</v>
      </c>
      <c r="E27" s="235">
        <f>'Visi duomenys'!F23</f>
        <v>0</v>
      </c>
      <c r="F27" s="235">
        <f>'Visi duomenys'!G23</f>
        <v>0</v>
      </c>
      <c r="G27" s="235">
        <f>'Visi duomenys'!H23</f>
        <v>0</v>
      </c>
      <c r="H27" s="235">
        <f>'Visi duomenys'!I23</f>
        <v>0</v>
      </c>
      <c r="I27" s="235">
        <f>'Visi duomenys'!J23</f>
        <v>0</v>
      </c>
      <c r="J27" s="236">
        <f>'Visi duomenys'!K23</f>
        <v>0</v>
      </c>
      <c r="K27" s="236">
        <f>'Visi duomenys'!L23</f>
        <v>0</v>
      </c>
      <c r="L27" s="235">
        <f>'Visi duomenys'!M23</f>
        <v>0</v>
      </c>
      <c r="M27" s="313">
        <f>'Visi duomenys'!V23</f>
        <v>0</v>
      </c>
      <c r="N27" s="313" t="str">
        <f>'Visi duomenys'!W23</f>
        <v xml:space="preserve"> </v>
      </c>
      <c r="O27" s="314">
        <f>'Visi duomenys'!N23</f>
        <v>0</v>
      </c>
      <c r="P27" s="314">
        <f>'Visi duomenys'!S23</f>
        <v>0</v>
      </c>
      <c r="Q27" s="314">
        <f>'Visi duomenys'!P23</f>
        <v>0</v>
      </c>
      <c r="R27" s="314">
        <f>'Visi duomenys'!O23+'Visi duomenys'!Q23+'Visi duomenys'!R23</f>
        <v>0</v>
      </c>
      <c r="S27" s="315">
        <f t="shared" si="0"/>
        <v>0</v>
      </c>
    </row>
    <row r="28" spans="1:19" s="315" customFormat="1" x14ac:dyDescent="0.25">
      <c r="A28" s="236" t="str">
        <f>'Visi duomenys'!A24</f>
        <v>1.2.1.1</v>
      </c>
      <c r="B28" s="235" t="str">
        <f>'Visi duomenys'!B24</f>
        <v/>
      </c>
      <c r="C28" s="236" t="str">
        <f>'Visi duomenys'!D24</f>
        <v>Priemonė: Vietinių kelių techninių parametrų ir eismo saugos gerinimas</v>
      </c>
      <c r="D28" s="235">
        <f>'Visi duomenys'!E24</f>
        <v>0</v>
      </c>
      <c r="E28" s="235">
        <f>'Visi duomenys'!F24</f>
        <v>0</v>
      </c>
      <c r="F28" s="235">
        <f>'Visi duomenys'!G24</f>
        <v>0</v>
      </c>
      <c r="G28" s="235">
        <f>'Visi duomenys'!H24</f>
        <v>0</v>
      </c>
      <c r="H28" s="235">
        <f>'Visi duomenys'!I24</f>
        <v>0</v>
      </c>
      <c r="I28" s="235">
        <f>'Visi duomenys'!J24</f>
        <v>0</v>
      </c>
      <c r="J28" s="236">
        <f>'Visi duomenys'!K24</f>
        <v>0</v>
      </c>
      <c r="K28" s="236">
        <f>'Visi duomenys'!L24</f>
        <v>0</v>
      </c>
      <c r="L28" s="235">
        <f>'Visi duomenys'!M24</f>
        <v>0</v>
      </c>
      <c r="M28" s="313">
        <f>'Visi duomenys'!V24</f>
        <v>0</v>
      </c>
      <c r="N28" s="313">
        <f>'Visi duomenys'!W24</f>
        <v>0</v>
      </c>
      <c r="O28" s="314">
        <f>'Visi duomenys'!N24</f>
        <v>0</v>
      </c>
      <c r="P28" s="314">
        <f>'Visi duomenys'!S24</f>
        <v>0</v>
      </c>
      <c r="Q28" s="314">
        <f>'Visi duomenys'!P24</f>
        <v>0</v>
      </c>
      <c r="R28" s="314">
        <f>'Visi duomenys'!O24+'Visi duomenys'!Q24+'Visi duomenys'!R24</f>
        <v>0</v>
      </c>
      <c r="S28" s="315">
        <f t="shared" si="0"/>
        <v>0</v>
      </c>
    </row>
    <row r="29" spans="1:19" s="315" customFormat="1" x14ac:dyDescent="0.25">
      <c r="A29" s="237" t="str">
        <f>'Visi duomenys'!A25</f>
        <v>1.2.1.1.1</v>
      </c>
      <c r="B29" s="237" t="str">
        <f>'Visi duomenys'!B25</f>
        <v>R085511-190000-1139</v>
      </c>
      <c r="C29" s="237" t="str">
        <f>'Visi duomenys'!D25</f>
        <v>Eismo saugumo priemonių diegimas Šilalės mieste ir rajono gyvenvietėse</v>
      </c>
      <c r="D29" s="237" t="str">
        <f>'Visi duomenys'!E25</f>
        <v>ŠRSA</v>
      </c>
      <c r="E29" s="237" t="str">
        <f>'Visi duomenys'!F25</f>
        <v>SM</v>
      </c>
      <c r="F29" s="237" t="str">
        <f>'Visi duomenys'!G25</f>
        <v>Šilalės r.</v>
      </c>
      <c r="G29" s="237" t="str">
        <f>'Visi duomenys'!H25</f>
        <v>06.2.1-TID-R-511</v>
      </c>
      <c r="H29" s="237" t="str">
        <f>'Visi duomenys'!I25</f>
        <v>R</v>
      </c>
      <c r="I29" s="237">
        <f>'Visi duomenys'!J25</f>
        <v>0</v>
      </c>
      <c r="J29" s="234">
        <f>'Visi duomenys'!K25</f>
        <v>0</v>
      </c>
      <c r="K29" s="234">
        <f>'Visi duomenys'!L25</f>
        <v>0</v>
      </c>
      <c r="L29" s="237">
        <f>'Visi duomenys'!M25</f>
        <v>0</v>
      </c>
      <c r="M29" s="316">
        <f>'Visi duomenys'!V25</f>
        <v>42947</v>
      </c>
      <c r="N29" s="316">
        <f>'Visi duomenys'!W25</f>
        <v>44227</v>
      </c>
      <c r="O29" s="311">
        <f>'Visi duomenys'!N25</f>
        <v>799037.74</v>
      </c>
      <c r="P29" s="311">
        <f>'Visi duomenys'!S25</f>
        <v>679182.07</v>
      </c>
      <c r="Q29" s="311">
        <f>'Visi duomenys'!P25</f>
        <v>0</v>
      </c>
      <c r="R29" s="311">
        <f>'Visi duomenys'!O25+'Visi duomenys'!Q25+'Visi duomenys'!R25</f>
        <v>119855.67</v>
      </c>
      <c r="S29" s="315">
        <f t="shared" si="0"/>
        <v>0</v>
      </c>
    </row>
    <row r="30" spans="1:19" s="315" customFormat="1" x14ac:dyDescent="0.25">
      <c r="A30" s="237" t="str">
        <f>'Visi duomenys'!A26</f>
        <v>1.2.1.1.2</v>
      </c>
      <c r="B30" s="237" t="str">
        <f>'Visi duomenys'!B26</f>
        <v>R085511-120000-1140</v>
      </c>
      <c r="C30" s="237" t="str">
        <f>'Visi duomenys'!D26</f>
        <v>Jaunimo ir Rambyno gatvių Pagėgiuose infrastruktūros sutvarkymas</v>
      </c>
      <c r="D30" s="237" t="str">
        <f>'Visi duomenys'!E26</f>
        <v>PSA</v>
      </c>
      <c r="E30" s="237" t="str">
        <f>'Visi duomenys'!F26</f>
        <v>SM</v>
      </c>
      <c r="F30" s="237" t="str">
        <f>'Visi duomenys'!G26</f>
        <v>Pagėgių miestas</v>
      </c>
      <c r="G30" s="237" t="str">
        <f>'Visi duomenys'!H26</f>
        <v>06.2.1-TID-R-511</v>
      </c>
      <c r="H30" s="237" t="str">
        <f>'Visi duomenys'!I26</f>
        <v>R</v>
      </c>
      <c r="I30" s="237" t="str">
        <f>'Visi duomenys'!J26</f>
        <v>ITI</v>
      </c>
      <c r="J30" s="234">
        <f>'Visi duomenys'!K26</f>
        <v>0</v>
      </c>
      <c r="K30" s="234">
        <f>'Visi duomenys'!L26</f>
        <v>0</v>
      </c>
      <c r="L30" s="237">
        <f>'Visi duomenys'!M26</f>
        <v>0</v>
      </c>
      <c r="M30" s="316">
        <f>'Visi duomenys'!V26</f>
        <v>42855</v>
      </c>
      <c r="N30" s="316">
        <f>'Visi duomenys'!W26</f>
        <v>43496</v>
      </c>
      <c r="O30" s="311">
        <f>'Visi duomenys'!N26</f>
        <v>275093.36</v>
      </c>
      <c r="P30" s="311">
        <f>'Visi duomenys'!S26</f>
        <v>233829.35</v>
      </c>
      <c r="Q30" s="311">
        <f>'Visi duomenys'!P26</f>
        <v>0</v>
      </c>
      <c r="R30" s="311">
        <f>'Visi duomenys'!O26+'Visi duomenys'!Q26+'Visi duomenys'!R26</f>
        <v>41264.009999999995</v>
      </c>
      <c r="S30" s="315">
        <f t="shared" si="0"/>
        <v>0</v>
      </c>
    </row>
    <row r="31" spans="1:19" s="315" customFormat="1" x14ac:dyDescent="0.25">
      <c r="A31" s="237" t="str">
        <f>'Visi duomenys'!A27</f>
        <v>1.2.1.1.3</v>
      </c>
      <c r="B31" s="237" t="str">
        <f>'Visi duomenys'!B27</f>
        <v>R085511-120000-1141</v>
      </c>
      <c r="C31" s="237" t="str">
        <f>'Visi duomenys'!D27</f>
        <v>A. Giedraičio-Giedriaus gatvės rekonstravimas Jurbarko mieste</v>
      </c>
      <c r="D31" s="237" t="str">
        <f>'Visi duomenys'!E27</f>
        <v>JRSA</v>
      </c>
      <c r="E31" s="237" t="str">
        <f>'Visi duomenys'!F27</f>
        <v>SM</v>
      </c>
      <c r="F31" s="237" t="str">
        <f>'Visi duomenys'!G27</f>
        <v>Jurbarko miestas</v>
      </c>
      <c r="G31" s="237" t="str">
        <f>'Visi duomenys'!H27</f>
        <v>06.2.1-TID-R-511</v>
      </c>
      <c r="H31" s="237" t="str">
        <f>'Visi duomenys'!I27</f>
        <v>R</v>
      </c>
      <c r="I31" s="237" t="str">
        <f>'Visi duomenys'!J27</f>
        <v>ITI</v>
      </c>
      <c r="J31" s="234">
        <f>'Visi duomenys'!K27</f>
        <v>0</v>
      </c>
      <c r="K31" s="234">
        <f>'Visi duomenys'!L27</f>
        <v>0</v>
      </c>
      <c r="L31" s="237">
        <f>'Visi duomenys'!M27</f>
        <v>0</v>
      </c>
      <c r="M31" s="316">
        <f>'Visi duomenys'!V27</f>
        <v>43008</v>
      </c>
      <c r="N31" s="316">
        <f>'Visi duomenys'!W27</f>
        <v>44012</v>
      </c>
      <c r="O31" s="311">
        <f>'Visi duomenys'!N27</f>
        <v>794019</v>
      </c>
      <c r="P31" s="311">
        <f>'Visi duomenys'!S27</f>
        <v>674916</v>
      </c>
      <c r="Q31" s="311">
        <f>'Visi duomenys'!P27</f>
        <v>0</v>
      </c>
      <c r="R31" s="311">
        <f>'Visi duomenys'!O27+'Visi duomenys'!Q27+'Visi duomenys'!R27</f>
        <v>119103</v>
      </c>
      <c r="S31" s="315">
        <f t="shared" si="0"/>
        <v>0</v>
      </c>
    </row>
    <row r="32" spans="1:19" s="315" customFormat="1" x14ac:dyDescent="0.25">
      <c r="A32" s="237" t="str">
        <f>'Visi duomenys'!A28</f>
        <v>1.2.1.1.4</v>
      </c>
      <c r="B32" s="237" t="str">
        <f>'Visi duomenys'!B28</f>
        <v>R085511-190000-1142</v>
      </c>
      <c r="C32" s="237" t="str">
        <f>'Visi duomenys'!D28</f>
        <v>Eismo saugos priemonių diegimas Jurbarko miesto Lauko gatvėje</v>
      </c>
      <c r="D32" s="237" t="str">
        <f>'Visi duomenys'!E28</f>
        <v>JRSA</v>
      </c>
      <c r="E32" s="237" t="str">
        <f>'Visi duomenys'!F28</f>
        <v>SM</v>
      </c>
      <c r="F32" s="237" t="str">
        <f>'Visi duomenys'!G28</f>
        <v>Jurbarko miestas</v>
      </c>
      <c r="G32" s="237" t="str">
        <f>'Visi duomenys'!H28</f>
        <v>06.2.1-TID-R-511</v>
      </c>
      <c r="H32" s="237" t="str">
        <f>'Visi duomenys'!I28</f>
        <v>R</v>
      </c>
      <c r="I32" s="237" t="str">
        <f>'Visi duomenys'!J28</f>
        <v>ITI</v>
      </c>
      <c r="J32" s="234">
        <f>'Visi duomenys'!K28</f>
        <v>0</v>
      </c>
      <c r="K32" s="234">
        <f>'Visi duomenys'!L28</f>
        <v>0</v>
      </c>
      <c r="L32" s="237">
        <f>'Visi duomenys'!M28</f>
        <v>0</v>
      </c>
      <c r="M32" s="316">
        <f>'Visi duomenys'!V28</f>
        <v>43829</v>
      </c>
      <c r="N32" s="316">
        <f>'Visi duomenys'!W28</f>
        <v>44377</v>
      </c>
      <c r="O32" s="311">
        <f>'Visi duomenys'!N28</f>
        <v>194118</v>
      </c>
      <c r="P32" s="311">
        <f>'Visi duomenys'!S28</f>
        <v>114700</v>
      </c>
      <c r="Q32" s="311">
        <f>'Visi duomenys'!P28</f>
        <v>0</v>
      </c>
      <c r="R32" s="311">
        <f>'Visi duomenys'!O28+'Visi duomenys'!Q28+'Visi duomenys'!R28</f>
        <v>79418</v>
      </c>
      <c r="S32" s="315">
        <f t="shared" si="0"/>
        <v>0</v>
      </c>
    </row>
    <row r="33" spans="1:19" s="315" customFormat="1" x14ac:dyDescent="0.25">
      <c r="A33" s="237" t="str">
        <f>'Visi duomenys'!A29</f>
        <v>1.2.1.1.5</v>
      </c>
      <c r="B33" s="237" t="str">
        <f>'Visi duomenys'!B29</f>
        <v>R085511-120000-1143</v>
      </c>
      <c r="C33" s="237" t="str">
        <f>'Visi duomenys'!D29</f>
        <v>Tauragės miesto gatvių rekonstrukcija (Žemaitės, Smėlynų g. ir Smėlynų skg.)</v>
      </c>
      <c r="D33" s="237" t="str">
        <f>'Visi duomenys'!E29</f>
        <v>TRSA</v>
      </c>
      <c r="E33" s="237" t="str">
        <f>'Visi duomenys'!F29</f>
        <v>SM</v>
      </c>
      <c r="F33" s="237" t="str">
        <f>'Visi duomenys'!G29</f>
        <v>Tauragės miestas</v>
      </c>
      <c r="G33" s="237" t="str">
        <f>'Visi duomenys'!H29</f>
        <v>06.2.1-TID-R-511</v>
      </c>
      <c r="H33" s="237" t="str">
        <f>'Visi duomenys'!I29</f>
        <v>R</v>
      </c>
      <c r="I33" s="237" t="str">
        <f>'Visi duomenys'!J29</f>
        <v>ITI</v>
      </c>
      <c r="J33" s="234">
        <f>'Visi duomenys'!K29</f>
        <v>0</v>
      </c>
      <c r="K33" s="234">
        <f>'Visi duomenys'!L29</f>
        <v>0</v>
      </c>
      <c r="L33" s="237">
        <f>'Visi duomenys'!M29</f>
        <v>0</v>
      </c>
      <c r="M33" s="316">
        <f>'Visi duomenys'!V29</f>
        <v>42916</v>
      </c>
      <c r="N33" s="316">
        <f>'Visi duomenys'!W29</f>
        <v>44196</v>
      </c>
      <c r="O33" s="311">
        <f>'Visi duomenys'!N29</f>
        <v>1183328.81</v>
      </c>
      <c r="P33" s="311">
        <f>'Visi duomenys'!S29</f>
        <v>1005829.48</v>
      </c>
      <c r="Q33" s="311">
        <f>'Visi duomenys'!P29</f>
        <v>0</v>
      </c>
      <c r="R33" s="311">
        <f>'Visi duomenys'!O29+'Visi duomenys'!Q29+'Visi duomenys'!R29</f>
        <v>177499.33</v>
      </c>
      <c r="S33" s="315">
        <f t="shared" si="0"/>
        <v>0</v>
      </c>
    </row>
    <row r="34" spans="1:19" s="315" customFormat="1" x14ac:dyDescent="0.25">
      <c r="A34" s="237" t="str">
        <f>'Visi duomenys'!A30</f>
        <v>1.2.1.1.6</v>
      </c>
      <c r="B34" s="237" t="str">
        <f>'Visi duomenys'!B30</f>
        <v>R085511-120000-1236</v>
      </c>
      <c r="C34" s="237" t="str">
        <f>'Visi duomenys'!D30</f>
        <v>Pagėgių miesto Ateities gatvės infrastruktūros sutvarkymas</v>
      </c>
      <c r="D34" s="237" t="str">
        <f>'Visi duomenys'!E30</f>
        <v>PSA</v>
      </c>
      <c r="E34" s="237" t="str">
        <f>'Visi duomenys'!F30</f>
        <v>SM</v>
      </c>
      <c r="F34" s="237" t="str">
        <f>'Visi duomenys'!G30</f>
        <v>Pagėgių miestas</v>
      </c>
      <c r="G34" s="237" t="str">
        <f>'Visi duomenys'!H30</f>
        <v>06.2.1-TID-R-511</v>
      </c>
      <c r="H34" s="237" t="str">
        <f>'Visi duomenys'!I30</f>
        <v>R</v>
      </c>
      <c r="I34" s="237" t="str">
        <f>'Visi duomenys'!J30</f>
        <v>ITI</v>
      </c>
      <c r="J34" s="234">
        <f>'Visi duomenys'!K30</f>
        <v>0</v>
      </c>
      <c r="K34" s="234">
        <f>'Visi duomenys'!L30</f>
        <v>0</v>
      </c>
      <c r="L34" s="237">
        <f>'Visi duomenys'!M30</f>
        <v>0</v>
      </c>
      <c r="M34" s="316">
        <f>'Visi duomenys'!V30</f>
        <v>44196</v>
      </c>
      <c r="N34" s="316">
        <f>'Visi duomenys'!W30</f>
        <v>44742</v>
      </c>
      <c r="O34" s="311">
        <f>'Visi duomenys'!N30</f>
        <v>164147</v>
      </c>
      <c r="P34" s="311">
        <f>'Visi duomenys'!S30</f>
        <v>138784</v>
      </c>
      <c r="Q34" s="311">
        <f>'Visi duomenys'!P30</f>
        <v>0</v>
      </c>
      <c r="R34" s="311">
        <f>'Visi duomenys'!O30+'Visi duomenys'!Q30+'Visi duomenys'!R30</f>
        <v>25363</v>
      </c>
    </row>
    <row r="35" spans="1:19" s="315" customFormat="1" x14ac:dyDescent="0.25">
      <c r="A35" s="237" t="str">
        <f>'Visi duomenys'!A31</f>
        <v>1.2.1.1.7</v>
      </c>
      <c r="B35" s="237" t="str">
        <f>'Visi duomenys'!B31</f>
        <v>R085511-120000-1237</v>
      </c>
      <c r="C35" s="237" t="str">
        <f>'Visi duomenys'!D31</f>
        <v>Tauragės miesto Pilėnų gatvės rekonstrukcija</v>
      </c>
      <c r="D35" s="237" t="str">
        <f>'Visi duomenys'!E31</f>
        <v>TRSA</v>
      </c>
      <c r="E35" s="237" t="str">
        <f>'Visi duomenys'!F31</f>
        <v>SM</v>
      </c>
      <c r="F35" s="237" t="str">
        <f>'Visi duomenys'!G31</f>
        <v>Tauragės miestas</v>
      </c>
      <c r="G35" s="237" t="str">
        <f>'Visi duomenys'!H31</f>
        <v>06.2.1-TID-R-511</v>
      </c>
      <c r="H35" s="237" t="str">
        <f>'Visi duomenys'!I31</f>
        <v>R</v>
      </c>
      <c r="I35" s="237" t="str">
        <f>'Visi duomenys'!J31</f>
        <v>ITI</v>
      </c>
      <c r="J35" s="234">
        <f>'Visi duomenys'!K31</f>
        <v>0</v>
      </c>
      <c r="K35" s="234">
        <f>'Visi duomenys'!L31</f>
        <v>0</v>
      </c>
      <c r="L35" s="237">
        <f>'Visi duomenys'!M31</f>
        <v>0</v>
      </c>
      <c r="M35" s="316">
        <f>'Visi duomenys'!V31</f>
        <v>44074</v>
      </c>
      <c r="N35" s="316">
        <f>'Visi duomenys'!W31</f>
        <v>44620</v>
      </c>
      <c r="O35" s="311">
        <f>'Visi duomenys'!N31</f>
        <v>215438.95</v>
      </c>
      <c r="P35" s="311">
        <f>'Visi duomenys'!S31</f>
        <v>183123.1</v>
      </c>
      <c r="Q35" s="311">
        <f>'Visi duomenys'!P31</f>
        <v>0</v>
      </c>
      <c r="R35" s="311">
        <f>'Visi duomenys'!O31+'Visi duomenys'!Q31+'Visi duomenys'!R31</f>
        <v>32315.85</v>
      </c>
    </row>
    <row r="36" spans="1:19" s="315" customFormat="1" x14ac:dyDescent="0.25">
      <c r="A36" s="236" t="str">
        <f>'Visi duomenys'!A32</f>
        <v>1.2.1.2</v>
      </c>
      <c r="B36" s="235" t="str">
        <f>'Visi duomenys'!B32</f>
        <v/>
      </c>
      <c r="C36" s="236" t="str">
        <f>'Visi duomenys'!D32</f>
        <v>Priemonė: Darnaus judumo priemonių diegimas</v>
      </c>
      <c r="D36" s="235">
        <f>'Visi duomenys'!E32</f>
        <v>0</v>
      </c>
      <c r="E36" s="235">
        <f>'Visi duomenys'!F32</f>
        <v>0</v>
      </c>
      <c r="F36" s="235">
        <f>'Visi duomenys'!G32</f>
        <v>0</v>
      </c>
      <c r="G36" s="235">
        <f>'Visi duomenys'!H32</f>
        <v>0</v>
      </c>
      <c r="H36" s="235">
        <f>'Visi duomenys'!I32</f>
        <v>0</v>
      </c>
      <c r="I36" s="235">
        <f>'Visi duomenys'!J32</f>
        <v>0</v>
      </c>
      <c r="J36" s="236">
        <f>'Visi duomenys'!K32</f>
        <v>0</v>
      </c>
      <c r="K36" s="236">
        <f>'Visi duomenys'!L32</f>
        <v>0</v>
      </c>
      <c r="L36" s="235">
        <f>'Visi duomenys'!M32</f>
        <v>0</v>
      </c>
      <c r="M36" s="313">
        <f>'Visi duomenys'!V32</f>
        <v>0</v>
      </c>
      <c r="N36" s="313" t="str">
        <f>'Visi duomenys'!W32</f>
        <v xml:space="preserve"> </v>
      </c>
      <c r="O36" s="314">
        <f>'Visi duomenys'!N32</f>
        <v>0</v>
      </c>
      <c r="P36" s="314">
        <f>'Visi duomenys'!S32</f>
        <v>0</v>
      </c>
      <c r="Q36" s="314">
        <f>'Visi duomenys'!P32</f>
        <v>0</v>
      </c>
      <c r="R36" s="314">
        <f>'Visi duomenys'!O32+'Visi duomenys'!Q32+'Visi duomenys'!R32</f>
        <v>0</v>
      </c>
      <c r="S36" s="315">
        <f t="shared" si="0"/>
        <v>0</v>
      </c>
    </row>
    <row r="37" spans="1:19" s="315" customFormat="1" x14ac:dyDescent="0.25">
      <c r="A37" s="237" t="str">
        <f>'Visi duomenys'!A33</f>
        <v>1.2.1.2.1</v>
      </c>
      <c r="B37" s="237" t="str">
        <f>'Visi duomenys'!B33</f>
        <v>R085514-190000-1145</v>
      </c>
      <c r="C37" s="237" t="str">
        <f>'Visi duomenys'!D33</f>
        <v>Darnaus judumo priemonių diegimas Tauragės mieste</v>
      </c>
      <c r="D37" s="237" t="str">
        <f>'Visi duomenys'!E33</f>
        <v>TRSA</v>
      </c>
      <c r="E37" s="237" t="str">
        <f>'Visi duomenys'!F33</f>
        <v>SM</v>
      </c>
      <c r="F37" s="237" t="str">
        <f>'Visi duomenys'!G33</f>
        <v>Tauragės miestas</v>
      </c>
      <c r="G37" s="237" t="str">
        <f>'Visi duomenys'!H33</f>
        <v>04.5.1-TID-R-514</v>
      </c>
      <c r="H37" s="237" t="str">
        <f>'Visi duomenys'!I33</f>
        <v>R</v>
      </c>
      <c r="I37" s="237" t="str">
        <f>'Visi duomenys'!J33</f>
        <v>ITI</v>
      </c>
      <c r="J37" s="234">
        <f>'Visi duomenys'!K33</f>
        <v>0</v>
      </c>
      <c r="K37" s="234">
        <f>'Visi duomenys'!L33</f>
        <v>0</v>
      </c>
      <c r="L37" s="237">
        <f>'Visi duomenys'!M33</f>
        <v>0</v>
      </c>
      <c r="M37" s="316">
        <f>'Visi duomenys'!V33</f>
        <v>43738</v>
      </c>
      <c r="N37" s="316">
        <f>'Visi duomenys'!W33</f>
        <v>44773</v>
      </c>
      <c r="O37" s="311">
        <f>'Visi duomenys'!N33</f>
        <v>1046211.79</v>
      </c>
      <c r="P37" s="311">
        <f>'Visi duomenys'!S33</f>
        <v>706204</v>
      </c>
      <c r="Q37" s="311">
        <f>'Visi duomenys'!P33</f>
        <v>0</v>
      </c>
      <c r="R37" s="311">
        <f>'Visi duomenys'!O33+'Visi duomenys'!Q33+'Visi duomenys'!R33</f>
        <v>340007.79</v>
      </c>
      <c r="S37" s="315">
        <f t="shared" si="0"/>
        <v>0</v>
      </c>
    </row>
    <row r="38" spans="1:19" s="315" customFormat="1" x14ac:dyDescent="0.25">
      <c r="A38" s="237" t="str">
        <f>'Visi duomenys'!A34</f>
        <v>1.2.1.2.2</v>
      </c>
      <c r="B38" s="237" t="str">
        <f>'Visi duomenys'!B34</f>
        <v>R085513-500000-1146</v>
      </c>
      <c r="C38" s="237" t="str">
        <f>'Visi duomenys'!D34</f>
        <v>Darnaus judumo Tauragės mieste plano rengimas</v>
      </c>
      <c r="D38" s="237" t="str">
        <f>'Visi duomenys'!E34</f>
        <v>TRSA</v>
      </c>
      <c r="E38" s="237" t="str">
        <f>'Visi duomenys'!F34</f>
        <v>SM</v>
      </c>
      <c r="F38" s="237" t="str">
        <f>'Visi duomenys'!G34</f>
        <v>Tauragės miestas</v>
      </c>
      <c r="G38" s="237" t="str">
        <f>'Visi duomenys'!H34</f>
        <v>04.5.1-TID-V-513</v>
      </c>
      <c r="H38" s="237" t="str">
        <f>'Visi duomenys'!I34</f>
        <v>V</v>
      </c>
      <c r="I38" s="237" t="str">
        <f>'Visi duomenys'!J34</f>
        <v>ITI</v>
      </c>
      <c r="J38" s="234">
        <f>'Visi duomenys'!K34</f>
        <v>0</v>
      </c>
      <c r="K38" s="234">
        <f>'Visi duomenys'!L34</f>
        <v>0</v>
      </c>
      <c r="L38" s="237">
        <f>'Visi duomenys'!M34</f>
        <v>0</v>
      </c>
      <c r="M38" s="316">
        <f>'Visi duomenys'!V34</f>
        <v>42735</v>
      </c>
      <c r="N38" s="316">
        <f>'Visi duomenys'!W34</f>
        <v>42766</v>
      </c>
      <c r="O38" s="311">
        <f>'Visi duomenys'!N34</f>
        <v>11900</v>
      </c>
      <c r="P38" s="311">
        <f>'Visi duomenys'!S34</f>
        <v>10115</v>
      </c>
      <c r="Q38" s="311">
        <f>'Visi duomenys'!P34</f>
        <v>0</v>
      </c>
      <c r="R38" s="311">
        <f>'Visi duomenys'!O34+'Visi duomenys'!Q34+'Visi duomenys'!R34</f>
        <v>1785</v>
      </c>
      <c r="S38" s="315">
        <f t="shared" si="0"/>
        <v>0</v>
      </c>
    </row>
    <row r="39" spans="1:19" s="315" customFormat="1" x14ac:dyDescent="0.25">
      <c r="A39" s="236" t="str">
        <f>'Visi duomenys'!A35</f>
        <v>1.2.1.3</v>
      </c>
      <c r="B39" s="235" t="str">
        <f>'Visi duomenys'!B35</f>
        <v/>
      </c>
      <c r="C39" s="236" t="str">
        <f>'Visi duomenys'!D35</f>
        <v>Priemonė: Pėsčiųjų ir dviračių takų rekonstrukcija ir plėtra</v>
      </c>
      <c r="D39" s="235">
        <f>'Visi duomenys'!E35</f>
        <v>0</v>
      </c>
      <c r="E39" s="235">
        <f>'Visi duomenys'!F35</f>
        <v>0</v>
      </c>
      <c r="F39" s="235">
        <f>'Visi duomenys'!G35</f>
        <v>0</v>
      </c>
      <c r="G39" s="235">
        <f>'Visi duomenys'!H35</f>
        <v>0</v>
      </c>
      <c r="H39" s="235">
        <f>'Visi duomenys'!I35</f>
        <v>0</v>
      </c>
      <c r="I39" s="235">
        <f>'Visi duomenys'!J35</f>
        <v>0</v>
      </c>
      <c r="J39" s="236">
        <f>'Visi duomenys'!K35</f>
        <v>0</v>
      </c>
      <c r="K39" s="236">
        <f>'Visi duomenys'!L35</f>
        <v>0</v>
      </c>
      <c r="L39" s="235">
        <f>'Visi duomenys'!M35</f>
        <v>0</v>
      </c>
      <c r="M39" s="313">
        <f>'Visi duomenys'!V35</f>
        <v>0</v>
      </c>
      <c r="N39" s="313" t="str">
        <f>'Visi duomenys'!W35</f>
        <v xml:space="preserve"> </v>
      </c>
      <c r="O39" s="314">
        <f>'Visi duomenys'!N35</f>
        <v>0</v>
      </c>
      <c r="P39" s="314">
        <f>'Visi duomenys'!S35</f>
        <v>0</v>
      </c>
      <c r="Q39" s="314">
        <f>'Visi duomenys'!P35</f>
        <v>0</v>
      </c>
      <c r="R39" s="314">
        <f>'Visi duomenys'!O35+'Visi duomenys'!Q35+'Visi duomenys'!R35</f>
        <v>0</v>
      </c>
      <c r="S39" s="315">
        <f t="shared" si="0"/>
        <v>0</v>
      </c>
    </row>
    <row r="40" spans="1:19" s="315" customFormat="1" x14ac:dyDescent="0.25">
      <c r="A40" s="237" t="str">
        <f>'Visi duomenys'!A36</f>
        <v>1.2.1.3.1</v>
      </c>
      <c r="B40" s="237" t="str">
        <f>'Visi duomenys'!B36</f>
        <v>R085516-190000-1148</v>
      </c>
      <c r="C40" s="237" t="str">
        <f>'Visi duomenys'!D36</f>
        <v>Pėsčiųjų tako Vytauto Didžiojo gatvėje  Šilalės m. rekonstrukcija</v>
      </c>
      <c r="D40" s="237" t="str">
        <f>'Visi duomenys'!E36</f>
        <v>ŠRSA</v>
      </c>
      <c r="E40" s="237" t="str">
        <f>'Visi duomenys'!F36</f>
        <v>SM</v>
      </c>
      <c r="F40" s="237" t="str">
        <f>'Visi duomenys'!G36</f>
        <v>Šilalė</v>
      </c>
      <c r="G40" s="237" t="str">
        <f>'Visi duomenys'!H36</f>
        <v xml:space="preserve">04.5.1-TID-R-516 </v>
      </c>
      <c r="H40" s="237" t="str">
        <f>'Visi duomenys'!I36</f>
        <v>R</v>
      </c>
      <c r="I40" s="237">
        <f>'Visi duomenys'!J36</f>
        <v>0</v>
      </c>
      <c r="J40" s="234">
        <f>'Visi duomenys'!K36</f>
        <v>0</v>
      </c>
      <c r="K40" s="234">
        <f>'Visi duomenys'!L36</f>
        <v>0</v>
      </c>
      <c r="L40" s="237">
        <f>'Visi duomenys'!M36</f>
        <v>0</v>
      </c>
      <c r="M40" s="316">
        <f>'Visi duomenys'!V36</f>
        <v>43069</v>
      </c>
      <c r="N40" s="316">
        <f>'Visi duomenys'!W36</f>
        <v>43404</v>
      </c>
      <c r="O40" s="311">
        <f>'Visi duomenys'!N36</f>
        <v>83796.47</v>
      </c>
      <c r="P40" s="311">
        <f>'Visi duomenys'!S36</f>
        <v>71227</v>
      </c>
      <c r="Q40" s="311">
        <f>'Visi duomenys'!P36</f>
        <v>0</v>
      </c>
      <c r="R40" s="311">
        <f>'Visi duomenys'!O36+'Visi duomenys'!Q36+'Visi duomenys'!R36</f>
        <v>12569.47</v>
      </c>
      <c r="S40" s="315">
        <f t="shared" si="0"/>
        <v>0</v>
      </c>
    </row>
    <row r="41" spans="1:19" s="315" customFormat="1" x14ac:dyDescent="0.25">
      <c r="A41" s="237" t="str">
        <f>'Visi duomenys'!A37</f>
        <v>1.2.1.3.2</v>
      </c>
      <c r="B41" s="237" t="str">
        <f>'Visi duomenys'!B37</f>
        <v>R085516-190000-1149</v>
      </c>
      <c r="C41" s="237" t="str">
        <f>'Visi duomenys'!D37</f>
        <v>Pėsčiųjų ir dviračių takų įrengimas prie Jankaus gatvės Pagėgiuose</v>
      </c>
      <c r="D41" s="237" t="str">
        <f>'Visi duomenys'!E37</f>
        <v>PSA</v>
      </c>
      <c r="E41" s="237" t="str">
        <f>'Visi duomenys'!F37</f>
        <v>SM</v>
      </c>
      <c r="F41" s="237" t="str">
        <f>'Visi duomenys'!G37</f>
        <v>Pagėgių miestas</v>
      </c>
      <c r="G41" s="237" t="str">
        <f>'Visi duomenys'!H37</f>
        <v xml:space="preserve">04.5.1-TID-R-516 </v>
      </c>
      <c r="H41" s="237" t="str">
        <f>'Visi duomenys'!I37</f>
        <v>R</v>
      </c>
      <c r="I41" s="237" t="str">
        <f>'Visi duomenys'!J37</f>
        <v>ITI</v>
      </c>
      <c r="J41" s="234">
        <f>'Visi duomenys'!K37</f>
        <v>0</v>
      </c>
      <c r="K41" s="234">
        <f>'Visi duomenys'!L37</f>
        <v>0</v>
      </c>
      <c r="L41" s="237">
        <f>'Visi duomenys'!M37</f>
        <v>0</v>
      </c>
      <c r="M41" s="316">
        <f>'Visi duomenys'!V37</f>
        <v>42947</v>
      </c>
      <c r="N41" s="316">
        <f>'Visi duomenys'!W37</f>
        <v>43524</v>
      </c>
      <c r="O41" s="311">
        <f>'Visi duomenys'!N37</f>
        <v>69389.47</v>
      </c>
      <c r="P41" s="311">
        <f>'Visi duomenys'!S37</f>
        <v>27382</v>
      </c>
      <c r="Q41" s="311">
        <f>'Visi duomenys'!P37</f>
        <v>0</v>
      </c>
      <c r="R41" s="311">
        <f>'Visi duomenys'!O37+'Visi duomenys'!Q37+'Visi duomenys'!R37</f>
        <v>42007.47</v>
      </c>
      <c r="S41" s="315">
        <f t="shared" si="0"/>
        <v>0</v>
      </c>
    </row>
    <row r="42" spans="1:19" s="315" customFormat="1" x14ac:dyDescent="0.25">
      <c r="A42" s="237" t="str">
        <f>'Visi duomenys'!A38</f>
        <v>1.2.1.3.3</v>
      </c>
      <c r="B42" s="237" t="str">
        <f>'Visi duomenys'!B38</f>
        <v>R085516-190000-1150</v>
      </c>
      <c r="C42" s="237" t="str">
        <f>'Visi duomenys'!D38</f>
        <v>Pėsčiųjų ir dviračių tako įrengimas Jurbarko miesto Barkūnų gatvėje</v>
      </c>
      <c r="D42" s="237" t="str">
        <f>'Visi duomenys'!E38</f>
        <v>JRSA</v>
      </c>
      <c r="E42" s="237" t="str">
        <f>'Visi duomenys'!F38</f>
        <v>SM</v>
      </c>
      <c r="F42" s="237" t="str">
        <f>'Visi duomenys'!G38</f>
        <v>Jurbarko miestas</v>
      </c>
      <c r="G42" s="237" t="str">
        <f>'Visi duomenys'!H38</f>
        <v xml:space="preserve">04.5.1-TID-R-516 </v>
      </c>
      <c r="H42" s="237" t="str">
        <f>'Visi duomenys'!I38</f>
        <v>R</v>
      </c>
      <c r="I42" s="237" t="str">
        <f>'Visi duomenys'!J38</f>
        <v>ITI</v>
      </c>
      <c r="J42" s="234">
        <f>'Visi duomenys'!K38</f>
        <v>0</v>
      </c>
      <c r="K42" s="234">
        <f>'Visi duomenys'!L38</f>
        <v>0</v>
      </c>
      <c r="L42" s="237">
        <f>'Visi duomenys'!M38</f>
        <v>0</v>
      </c>
      <c r="M42" s="316">
        <f>'Visi duomenys'!V38</f>
        <v>43616</v>
      </c>
      <c r="N42" s="316">
        <f>'Visi duomenys'!W38</f>
        <v>44196</v>
      </c>
      <c r="O42" s="311">
        <f>'Visi duomenys'!N38</f>
        <v>187680.87</v>
      </c>
      <c r="P42" s="311">
        <f>'Visi duomenys'!S38</f>
        <v>153316.01</v>
      </c>
      <c r="Q42" s="311">
        <f>'Visi duomenys'!P38</f>
        <v>0</v>
      </c>
      <c r="R42" s="311">
        <f>'Visi duomenys'!O38+'Visi duomenys'!Q38+'Visi duomenys'!R38</f>
        <v>34364.86</v>
      </c>
      <c r="S42" s="315">
        <f t="shared" si="0"/>
        <v>0</v>
      </c>
    </row>
    <row r="43" spans="1:19" s="315" customFormat="1" x14ac:dyDescent="0.25">
      <c r="A43" s="237" t="str">
        <f>'Visi duomenys'!A39</f>
        <v>1.2.1.3.4</v>
      </c>
      <c r="B43" s="237" t="str">
        <f>'Visi duomenys'!B39</f>
        <v>R085516-190000-1151</v>
      </c>
      <c r="C43" s="237" t="str">
        <f>'Visi duomenys'!D39</f>
        <v>Pėsčiųjų ir dviračių tako įrengimas iki Norkaičių gyvenvietės</v>
      </c>
      <c r="D43" s="237" t="str">
        <f>'Visi duomenys'!E39</f>
        <v>TRSA</v>
      </c>
      <c r="E43" s="237" t="str">
        <f>'Visi duomenys'!F39</f>
        <v>SM</v>
      </c>
      <c r="F43" s="237" t="str">
        <f>'Visi duomenys'!G39</f>
        <v>Tauragės rajonas</v>
      </c>
      <c r="G43" s="237" t="str">
        <f>'Visi duomenys'!H39</f>
        <v xml:space="preserve">04.5.1-TID-R-516 </v>
      </c>
      <c r="H43" s="237" t="str">
        <f>'Visi duomenys'!I39</f>
        <v>R</v>
      </c>
      <c r="I43" s="237">
        <f>'Visi duomenys'!J39</f>
        <v>0</v>
      </c>
      <c r="J43" s="234">
        <f>'Visi duomenys'!K39</f>
        <v>0</v>
      </c>
      <c r="K43" s="234">
        <f>'Visi duomenys'!L39</f>
        <v>0</v>
      </c>
      <c r="L43" s="237">
        <f>'Visi duomenys'!M39</f>
        <v>0</v>
      </c>
      <c r="M43" s="316">
        <f>'Visi duomenys'!V39</f>
        <v>42978</v>
      </c>
      <c r="N43" s="316">
        <f>'Visi duomenys'!W39</f>
        <v>43830</v>
      </c>
      <c r="O43" s="311">
        <f>'Visi duomenys'!N39</f>
        <v>142676.6</v>
      </c>
      <c r="P43" s="311">
        <f>'Visi duomenys'!S39</f>
        <v>111268.99</v>
      </c>
      <c r="Q43" s="311">
        <f>'Visi duomenys'!P39</f>
        <v>0</v>
      </c>
      <c r="R43" s="311">
        <f>'Visi duomenys'!O39+'Visi duomenys'!Q39+'Visi duomenys'!R39</f>
        <v>31407.61</v>
      </c>
      <c r="S43" s="315">
        <f t="shared" si="0"/>
        <v>0</v>
      </c>
    </row>
    <row r="44" spans="1:19" s="315" customFormat="1" x14ac:dyDescent="0.25">
      <c r="A44" s="236" t="str">
        <f>'Visi duomenys'!A40</f>
        <v>1.2.1.4</v>
      </c>
      <c r="B44" s="235" t="str">
        <f>'Visi duomenys'!B40</f>
        <v/>
      </c>
      <c r="C44" s="236" t="str">
        <f>'Visi duomenys'!D40</f>
        <v>Priemonė: Vietinio susisiekimo viešojo transporto priemonių parko atnaujinimas</v>
      </c>
      <c r="D44" s="235">
        <f>'Visi duomenys'!E40</f>
        <v>0</v>
      </c>
      <c r="E44" s="235">
        <f>'Visi duomenys'!F40</f>
        <v>0</v>
      </c>
      <c r="F44" s="235">
        <f>'Visi duomenys'!G40</f>
        <v>0</v>
      </c>
      <c r="G44" s="235">
        <f>'Visi duomenys'!H40</f>
        <v>0</v>
      </c>
      <c r="H44" s="235">
        <f>'Visi duomenys'!I40</f>
        <v>0</v>
      </c>
      <c r="I44" s="235">
        <f>'Visi duomenys'!J40</f>
        <v>0</v>
      </c>
      <c r="J44" s="236">
        <f>'Visi duomenys'!K40</f>
        <v>0</v>
      </c>
      <c r="K44" s="236">
        <f>'Visi duomenys'!L40</f>
        <v>0</v>
      </c>
      <c r="L44" s="235">
        <f>'Visi duomenys'!M40</f>
        <v>0</v>
      </c>
      <c r="M44" s="313">
        <f>'Visi duomenys'!V40</f>
        <v>0</v>
      </c>
      <c r="N44" s="313" t="str">
        <f>'Visi duomenys'!W40</f>
        <v xml:space="preserve"> </v>
      </c>
      <c r="O44" s="314">
        <f>'Visi duomenys'!N40</f>
        <v>0</v>
      </c>
      <c r="P44" s="314">
        <f>'Visi duomenys'!S40</f>
        <v>0</v>
      </c>
      <c r="Q44" s="314">
        <f>'Visi duomenys'!P40</f>
        <v>0</v>
      </c>
      <c r="R44" s="314">
        <f>'Visi duomenys'!O40+'Visi duomenys'!Q40+'Visi duomenys'!R40</f>
        <v>0</v>
      </c>
      <c r="S44" s="315">
        <f t="shared" si="0"/>
        <v>0</v>
      </c>
    </row>
    <row r="45" spans="1:19" s="315" customFormat="1" x14ac:dyDescent="0.25">
      <c r="A45" s="237" t="str">
        <f>'Visi duomenys'!A41</f>
        <v>1.2.1.4.1</v>
      </c>
      <c r="B45" s="237" t="str">
        <f>'Visi duomenys'!B41</f>
        <v>R085518-100000-1153</v>
      </c>
      <c r="C45" s="237" t="str">
        <f>'Visi duomenys'!D41</f>
        <v>Tauragės miesto viešojo susisiekimo parko transporto priemonių atnaujinimas</v>
      </c>
      <c r="D45" s="237" t="str">
        <f>'Visi duomenys'!E41</f>
        <v>TRSA</v>
      </c>
      <c r="E45" s="237" t="str">
        <f>'Visi duomenys'!F41</f>
        <v>SM</v>
      </c>
      <c r="F45" s="237" t="str">
        <f>'Visi duomenys'!G41</f>
        <v>Tauragės miestas</v>
      </c>
      <c r="G45" s="237" t="str">
        <f>'Visi duomenys'!H41</f>
        <v>04.5.1-TID-R-518</v>
      </c>
      <c r="H45" s="237" t="str">
        <f>'Visi duomenys'!I41</f>
        <v>R</v>
      </c>
      <c r="I45" s="237" t="str">
        <f>'Visi duomenys'!J41</f>
        <v>ITI</v>
      </c>
      <c r="J45" s="234">
        <f>'Visi duomenys'!K41</f>
        <v>0</v>
      </c>
      <c r="K45" s="234">
        <f>'Visi duomenys'!L41</f>
        <v>0</v>
      </c>
      <c r="L45" s="237">
        <f>'Visi duomenys'!M41</f>
        <v>0</v>
      </c>
      <c r="M45" s="316">
        <f>'Visi duomenys'!V41</f>
        <v>43100</v>
      </c>
      <c r="N45" s="316">
        <f>'Visi duomenys'!W41</f>
        <v>44348</v>
      </c>
      <c r="O45" s="311">
        <f>'Visi duomenys'!N41</f>
        <v>1681316</v>
      </c>
      <c r="P45" s="311">
        <f>'Visi duomenys'!S41</f>
        <v>1429119</v>
      </c>
      <c r="Q45" s="311">
        <f>'Visi duomenys'!P41</f>
        <v>0</v>
      </c>
      <c r="R45" s="311">
        <f>'Visi duomenys'!O41+'Visi duomenys'!Q41+'Visi duomenys'!R41</f>
        <v>252197</v>
      </c>
      <c r="S45" s="315">
        <f t="shared" si="0"/>
        <v>0</v>
      </c>
    </row>
    <row r="46" spans="1:19" s="315" customFormat="1" x14ac:dyDescent="0.25">
      <c r="A46" s="236" t="str">
        <f>'Visi duomenys'!A42</f>
        <v>1.2.2.</v>
      </c>
      <c r="B46" s="235" t="str">
        <f>'Visi duomenys'!B42</f>
        <v/>
      </c>
      <c r="C46" s="236" t="str">
        <f>'Visi duomenys'!D42</f>
        <v>Uždavinys. Modernizuoti kultūros įstaigų fizinę ir informacinę infrastruktūrą, kultūros paslaugoms pritaikyti  kultūros paveldo objektus ir netradicines erdves,  didinti paslaugų prieinamumą.</v>
      </c>
      <c r="D46" s="235">
        <f>'Visi duomenys'!E42</f>
        <v>0</v>
      </c>
      <c r="E46" s="235">
        <f>'Visi duomenys'!F42</f>
        <v>0</v>
      </c>
      <c r="F46" s="235">
        <f>'Visi duomenys'!G42</f>
        <v>0</v>
      </c>
      <c r="G46" s="235">
        <f>'Visi duomenys'!H42</f>
        <v>0</v>
      </c>
      <c r="H46" s="235">
        <f>'Visi duomenys'!I42</f>
        <v>0</v>
      </c>
      <c r="I46" s="235">
        <f>'Visi duomenys'!J42</f>
        <v>0</v>
      </c>
      <c r="J46" s="236">
        <f>'Visi duomenys'!K42</f>
        <v>0</v>
      </c>
      <c r="K46" s="236">
        <f>'Visi duomenys'!L42</f>
        <v>0</v>
      </c>
      <c r="L46" s="235">
        <f>'Visi duomenys'!M42</f>
        <v>0</v>
      </c>
      <c r="M46" s="313">
        <f>'Visi duomenys'!V42</f>
        <v>0</v>
      </c>
      <c r="N46" s="313" t="str">
        <f>'Visi duomenys'!W42</f>
        <v xml:space="preserve"> </v>
      </c>
      <c r="O46" s="314">
        <f>'Visi duomenys'!N42</f>
        <v>0</v>
      </c>
      <c r="P46" s="314">
        <f>'Visi duomenys'!S42</f>
        <v>0</v>
      </c>
      <c r="Q46" s="314">
        <f>'Visi duomenys'!P42</f>
        <v>0</v>
      </c>
      <c r="R46" s="314">
        <f>'Visi duomenys'!O42+'Visi duomenys'!Q42+'Visi duomenys'!R42</f>
        <v>0</v>
      </c>
      <c r="S46" s="315">
        <f t="shared" si="0"/>
        <v>0</v>
      </c>
    </row>
    <row r="47" spans="1:19" s="315" customFormat="1" x14ac:dyDescent="0.25">
      <c r="A47" s="236" t="str">
        <f>'Visi duomenys'!A43</f>
        <v>1.2.2.1</v>
      </c>
      <c r="B47" s="235" t="str">
        <f>'Visi duomenys'!B43</f>
        <v/>
      </c>
      <c r="C47" s="236" t="str">
        <f>'Visi duomenys'!D43</f>
        <v>Priemonė: Modernizuoti savivaldybių kultūros infrastruktūrą</v>
      </c>
      <c r="D47" s="235">
        <f>'Visi duomenys'!E43</f>
        <v>0</v>
      </c>
      <c r="E47" s="235">
        <f>'Visi duomenys'!F43</f>
        <v>0</v>
      </c>
      <c r="F47" s="235">
        <f>'Visi duomenys'!G43</f>
        <v>0</v>
      </c>
      <c r="G47" s="235">
        <f>'Visi duomenys'!H43</f>
        <v>0</v>
      </c>
      <c r="H47" s="235">
        <f>'Visi duomenys'!I43</f>
        <v>0</v>
      </c>
      <c r="I47" s="235">
        <f>'Visi duomenys'!J43</f>
        <v>0</v>
      </c>
      <c r="J47" s="236">
        <f>'Visi duomenys'!K43</f>
        <v>0</v>
      </c>
      <c r="K47" s="236">
        <f>'Visi duomenys'!L43</f>
        <v>0</v>
      </c>
      <c r="L47" s="235">
        <f>'Visi duomenys'!M43</f>
        <v>0</v>
      </c>
      <c r="M47" s="313">
        <f>'Visi duomenys'!V43</f>
        <v>0</v>
      </c>
      <c r="N47" s="313" t="str">
        <f>'Visi duomenys'!W43</f>
        <v xml:space="preserve"> </v>
      </c>
      <c r="O47" s="314">
        <f>'Visi duomenys'!N43</f>
        <v>0</v>
      </c>
      <c r="P47" s="314">
        <f>'Visi duomenys'!S43</f>
        <v>0</v>
      </c>
      <c r="Q47" s="314">
        <f>'Visi duomenys'!P43</f>
        <v>0</v>
      </c>
      <c r="R47" s="314">
        <f>'Visi duomenys'!O43+'Visi duomenys'!Q43+'Visi duomenys'!R43</f>
        <v>0</v>
      </c>
      <c r="S47" s="315">
        <f t="shared" si="0"/>
        <v>0</v>
      </c>
    </row>
    <row r="48" spans="1:19" s="315" customFormat="1" x14ac:dyDescent="0.25">
      <c r="A48" s="237" t="str">
        <f>'Visi duomenys'!A44</f>
        <v>1.2.2.1.1</v>
      </c>
      <c r="B48" s="237" t="str">
        <f>'Visi duomenys'!B44</f>
        <v>R083305-330000-1156</v>
      </c>
      <c r="C48" s="237" t="str">
        <f>'Visi duomenys'!D44</f>
        <v>Tauragės krašto muziejaus modernizavimas</v>
      </c>
      <c r="D48" s="237" t="str">
        <f>'Visi duomenys'!E44</f>
        <v>TRSA</v>
      </c>
      <c r="E48" s="237" t="str">
        <f>'Visi duomenys'!F44</f>
        <v>KM</v>
      </c>
      <c r="F48" s="237" t="str">
        <f>'Visi duomenys'!G44</f>
        <v>Tauragės miestas</v>
      </c>
      <c r="G48" s="237" t="str">
        <f>'Visi duomenys'!H44</f>
        <v>07.1.1-CPVA-R-305</v>
      </c>
      <c r="H48" s="237" t="str">
        <f>'Visi duomenys'!I44</f>
        <v>R</v>
      </c>
      <c r="I48" s="237" t="str">
        <f>'Visi duomenys'!J44</f>
        <v>ITI</v>
      </c>
      <c r="J48" s="234">
        <f>'Visi duomenys'!K44</f>
        <v>0</v>
      </c>
      <c r="K48" s="234">
        <f>'Visi duomenys'!L44</f>
        <v>0</v>
      </c>
      <c r="L48" s="237">
        <f>'Visi duomenys'!M44</f>
        <v>0</v>
      </c>
      <c r="M48" s="316">
        <f>'Visi duomenys'!V44</f>
        <v>42825</v>
      </c>
      <c r="N48" s="316">
        <f>'Visi duomenys'!W44</f>
        <v>43677</v>
      </c>
      <c r="O48" s="311">
        <f>'Visi duomenys'!N44</f>
        <v>728508.61</v>
      </c>
      <c r="P48" s="311">
        <f>'Visi duomenys'!S44</f>
        <v>500104.16</v>
      </c>
      <c r="Q48" s="311">
        <f>'Visi duomenys'!P44</f>
        <v>0</v>
      </c>
      <c r="R48" s="311">
        <f>'Visi duomenys'!O44+'Visi duomenys'!Q44+'Visi duomenys'!R44</f>
        <v>228404.45</v>
      </c>
      <c r="S48" s="315">
        <f t="shared" si="0"/>
        <v>0</v>
      </c>
    </row>
    <row r="49" spans="1:19" s="315" customFormat="1" x14ac:dyDescent="0.25">
      <c r="A49" s="237" t="str">
        <f>'Visi duomenys'!A45</f>
        <v>1.2.2.1.2</v>
      </c>
      <c r="B49" s="237" t="str">
        <f>'Visi duomenys'!B45</f>
        <v>R083305-330000-1157</v>
      </c>
      <c r="C49" s="237" t="str">
        <f>'Visi duomenys'!D45</f>
        <v>Jurbarko kultūros centro modernizavimas</v>
      </c>
      <c r="D49" s="237" t="str">
        <f>'Visi duomenys'!E45</f>
        <v>JRSA</v>
      </c>
      <c r="E49" s="237" t="str">
        <f>'Visi duomenys'!F45</f>
        <v>KM</v>
      </c>
      <c r="F49" s="237" t="str">
        <f>'Visi duomenys'!G45</f>
        <v>Jurbarko miestas</v>
      </c>
      <c r="G49" s="237" t="str">
        <f>'Visi duomenys'!H45</f>
        <v>07.1.1-CPVA-R-305</v>
      </c>
      <c r="H49" s="237" t="str">
        <f>'Visi duomenys'!I45</f>
        <v>R</v>
      </c>
      <c r="I49" s="237" t="str">
        <f>'Visi duomenys'!J45</f>
        <v>ITI</v>
      </c>
      <c r="J49" s="234">
        <f>'Visi duomenys'!K45</f>
        <v>0</v>
      </c>
      <c r="K49" s="234">
        <f>'Visi duomenys'!L45</f>
        <v>0</v>
      </c>
      <c r="L49" s="237">
        <f>'Visi duomenys'!M45</f>
        <v>0</v>
      </c>
      <c r="M49" s="316">
        <f>'Visi duomenys'!V45</f>
        <v>42825</v>
      </c>
      <c r="N49" s="316">
        <f>'Visi duomenys'!W45</f>
        <v>43524</v>
      </c>
      <c r="O49" s="311">
        <f>'Visi duomenys'!N45</f>
        <v>515526.52</v>
      </c>
      <c r="P49" s="311">
        <f>'Visi duomenys'!S45</f>
        <v>191794.23</v>
      </c>
      <c r="Q49" s="311">
        <f>'Visi duomenys'!P45</f>
        <v>0</v>
      </c>
      <c r="R49" s="311">
        <f>'Visi duomenys'!O45+'Visi duomenys'!Q45+'Visi duomenys'!R45</f>
        <v>323732.28999999998</v>
      </c>
      <c r="S49" s="315">
        <f t="shared" si="0"/>
        <v>0</v>
      </c>
    </row>
    <row r="50" spans="1:19" s="315" customFormat="1" x14ac:dyDescent="0.25">
      <c r="A50" s="236" t="str">
        <f>'Visi duomenys'!A46</f>
        <v>1.2.2.2</v>
      </c>
      <c r="B50" s="235" t="str">
        <f>'Visi duomenys'!B46</f>
        <v/>
      </c>
      <c r="C50" s="236" t="str">
        <f>'Visi duomenys'!D46</f>
        <v>Priemonė: Aktualizuoti savivaldybių kultūros paveldo objektus</v>
      </c>
      <c r="D50" s="235">
        <f>'Visi duomenys'!E46</f>
        <v>0</v>
      </c>
      <c r="E50" s="235">
        <f>'Visi duomenys'!F46</f>
        <v>0</v>
      </c>
      <c r="F50" s="235">
        <f>'Visi duomenys'!G46</f>
        <v>0</v>
      </c>
      <c r="G50" s="235">
        <f>'Visi duomenys'!H46</f>
        <v>0</v>
      </c>
      <c r="H50" s="235">
        <f>'Visi duomenys'!I46</f>
        <v>0</v>
      </c>
      <c r="I50" s="235">
        <f>'Visi duomenys'!J46</f>
        <v>0</v>
      </c>
      <c r="J50" s="236">
        <f>'Visi duomenys'!K46</f>
        <v>0</v>
      </c>
      <c r="K50" s="236">
        <f>'Visi duomenys'!L46</f>
        <v>0</v>
      </c>
      <c r="L50" s="235">
        <f>'Visi duomenys'!M46</f>
        <v>0</v>
      </c>
      <c r="M50" s="313">
        <f>'Visi duomenys'!V46</f>
        <v>0</v>
      </c>
      <c r="N50" s="313" t="str">
        <f>'Visi duomenys'!W46</f>
        <v xml:space="preserve"> </v>
      </c>
      <c r="O50" s="314">
        <f>'Visi duomenys'!N46</f>
        <v>0</v>
      </c>
      <c r="P50" s="314">
        <f>'Visi duomenys'!S46</f>
        <v>0</v>
      </c>
      <c r="Q50" s="314">
        <f>'Visi duomenys'!P46</f>
        <v>0</v>
      </c>
      <c r="R50" s="314">
        <f>'Visi duomenys'!O46+'Visi duomenys'!Q46+'Visi duomenys'!R46</f>
        <v>0</v>
      </c>
      <c r="S50" s="315">
        <f t="shared" si="0"/>
        <v>0</v>
      </c>
    </row>
    <row r="51" spans="1:19" s="315" customFormat="1" x14ac:dyDescent="0.25">
      <c r="A51" s="237" t="str">
        <f>'Visi duomenys'!A47</f>
        <v>1.2.2.2.1</v>
      </c>
      <c r="B51" s="237" t="str">
        <f>'Visi duomenys'!B47</f>
        <v>R083302-440000-1159</v>
      </c>
      <c r="C51" s="237" t="str">
        <f>'Visi duomenys'!D47</f>
        <v>Tauragės pilies rūsio kultūros paveldo savybių išsaugojimas ir pritaikymas bendruomeniniams poreikiams</v>
      </c>
      <c r="D51" s="237" t="str">
        <f>'Visi duomenys'!E47</f>
        <v>TRSA</v>
      </c>
      <c r="E51" s="237" t="str">
        <f>'Visi duomenys'!F47</f>
        <v>KM</v>
      </c>
      <c r="F51" s="237" t="str">
        <f>'Visi duomenys'!G47</f>
        <v>Tauragės miestas</v>
      </c>
      <c r="G51" s="237" t="str">
        <f>'Visi duomenys'!H47</f>
        <v>05.4.1-CPVA-R-302</v>
      </c>
      <c r="H51" s="237" t="str">
        <f>'Visi duomenys'!I47</f>
        <v>R</v>
      </c>
      <c r="I51" s="237" t="str">
        <f>'Visi duomenys'!J47</f>
        <v>ITI</v>
      </c>
      <c r="J51" s="234">
        <f>'Visi duomenys'!K47</f>
        <v>0</v>
      </c>
      <c r="K51" s="234">
        <f>'Visi duomenys'!L47</f>
        <v>0</v>
      </c>
      <c r="L51" s="237">
        <f>'Visi duomenys'!M47</f>
        <v>0</v>
      </c>
      <c r="M51" s="316">
        <f>'Visi duomenys'!V47</f>
        <v>42885</v>
      </c>
      <c r="N51" s="316">
        <f>'Visi duomenys'!W47</f>
        <v>43646</v>
      </c>
      <c r="O51" s="311">
        <f>'Visi duomenys'!N47</f>
        <v>427519.54</v>
      </c>
      <c r="P51" s="311">
        <f>'Visi duomenys'!S47</f>
        <v>325775.69</v>
      </c>
      <c r="Q51" s="311">
        <f>'Visi duomenys'!P47</f>
        <v>0</v>
      </c>
      <c r="R51" s="311">
        <f>'Visi duomenys'!O47+'Visi duomenys'!Q47+'Visi duomenys'!R47</f>
        <v>101743.85</v>
      </c>
      <c r="S51" s="315">
        <f t="shared" si="0"/>
        <v>0</v>
      </c>
    </row>
    <row r="52" spans="1:19" s="315" customFormat="1" x14ac:dyDescent="0.25">
      <c r="A52" s="237" t="str">
        <f>'Visi duomenys'!A48</f>
        <v>1.2.2.2.2</v>
      </c>
      <c r="B52" s="237" t="str">
        <f>'Visi duomenys'!B48</f>
        <v>R083302-440000-1160</v>
      </c>
      <c r="C52" s="237" t="str">
        <f>'Visi duomenys'!D48</f>
        <v>Požerės Kristaus Atsimainymo bažnyčios komplekso aktualizavimas vietos bendruomenės poreikiams</v>
      </c>
      <c r="D52" s="237" t="str">
        <f>'Visi duomenys'!E48</f>
        <v>ŠRSA</v>
      </c>
      <c r="E52" s="237" t="str">
        <f>'Visi duomenys'!F48</f>
        <v>KM</v>
      </c>
      <c r="F52" s="237" t="str">
        <f>'Visi duomenys'!G48</f>
        <v>Požerės k.</v>
      </c>
      <c r="G52" s="237" t="str">
        <f>'Visi duomenys'!H48</f>
        <v>05.4.1-CPVA-R-302</v>
      </c>
      <c r="H52" s="237" t="str">
        <f>'Visi duomenys'!I48</f>
        <v>R</v>
      </c>
      <c r="I52" s="237">
        <f>'Visi duomenys'!J48</f>
        <v>0</v>
      </c>
      <c r="J52" s="234">
        <f>'Visi duomenys'!K48</f>
        <v>0</v>
      </c>
      <c r="K52" s="234">
        <f>'Visi duomenys'!L48</f>
        <v>0</v>
      </c>
      <c r="L52" s="237">
        <f>'Visi duomenys'!M48</f>
        <v>0</v>
      </c>
      <c r="M52" s="316">
        <f>'Visi duomenys'!V48</f>
        <v>42916</v>
      </c>
      <c r="N52" s="316">
        <f>'Visi duomenys'!W48</f>
        <v>43496</v>
      </c>
      <c r="O52" s="311">
        <f>'Visi duomenys'!N48</f>
        <v>192777.09</v>
      </c>
      <c r="P52" s="311">
        <f>'Visi duomenys'!S48</f>
        <v>163860.53</v>
      </c>
      <c r="Q52" s="311">
        <f>'Visi duomenys'!P48</f>
        <v>0</v>
      </c>
      <c r="R52" s="311">
        <f>'Visi duomenys'!O48+'Visi duomenys'!Q48+'Visi duomenys'!R48</f>
        <v>28916.560000000001</v>
      </c>
    </row>
    <row r="53" spans="1:19" s="315" customFormat="1" x14ac:dyDescent="0.25">
      <c r="A53" s="237" t="str">
        <f>'Visi duomenys'!A49</f>
        <v>1.2.2.2.3</v>
      </c>
      <c r="B53" s="237" t="str">
        <f>'Visi duomenys'!B49</f>
        <v>R083302-440000-1161</v>
      </c>
      <c r="C53" s="237" t="str">
        <f>'Visi duomenys'!D49</f>
        <v>Buvusio Kristijono Donelaičio gimnazijos pastato Vilniaus g. 46, Pagėgiai, aktų salės ir vidaus laiptų paveldosaugos vertingųjų savybių sutvarkymas</v>
      </c>
      <c r="D53" s="237" t="str">
        <f>'Visi duomenys'!E49</f>
        <v>PSA</v>
      </c>
      <c r="E53" s="237" t="str">
        <f>'Visi duomenys'!F49</f>
        <v>KM</v>
      </c>
      <c r="F53" s="237" t="str">
        <f>'Visi duomenys'!G49</f>
        <v>Pagėgiai</v>
      </c>
      <c r="G53" s="237" t="str">
        <f>'Visi duomenys'!H49</f>
        <v>05.4.1-CPVA-R-302</v>
      </c>
      <c r="H53" s="237" t="str">
        <f>'Visi duomenys'!I49</f>
        <v>R</v>
      </c>
      <c r="I53" s="237" t="str">
        <f>'Visi duomenys'!J49</f>
        <v>ITI</v>
      </c>
      <c r="J53" s="234">
        <f>'Visi duomenys'!K49</f>
        <v>0</v>
      </c>
      <c r="K53" s="234">
        <f>'Visi duomenys'!L49</f>
        <v>0</v>
      </c>
      <c r="L53" s="237">
        <f>'Visi duomenys'!M49</f>
        <v>0</v>
      </c>
      <c r="M53" s="316">
        <f>'Visi duomenys'!V49</f>
        <v>42855</v>
      </c>
      <c r="N53" s="316">
        <f>'Visi duomenys'!W49</f>
        <v>43616</v>
      </c>
      <c r="O53" s="311">
        <f>'Visi duomenys'!N49</f>
        <v>129468.93</v>
      </c>
      <c r="P53" s="311">
        <f>'Visi duomenys'!S49</f>
        <v>97155</v>
      </c>
      <c r="Q53" s="311">
        <f>'Visi duomenys'!P49</f>
        <v>0</v>
      </c>
      <c r="R53" s="311">
        <f>'Visi duomenys'!O49+'Visi duomenys'!Q49+'Visi duomenys'!R49</f>
        <v>32313.93</v>
      </c>
    </row>
    <row r="54" spans="1:19" s="315" customFormat="1" x14ac:dyDescent="0.25">
      <c r="A54" s="237" t="str">
        <f>'Visi duomenys'!A50</f>
        <v>1.2.2.2.4</v>
      </c>
      <c r="B54" s="237" t="str">
        <f>'Visi duomenys'!B50</f>
        <v>R083302-440000-1162</v>
      </c>
      <c r="C54" s="237" t="str">
        <f>'Visi duomenys'!D50</f>
        <v>Mažosios Lietuvos Jurbarko krašto kultūros centro aktualizavimas</v>
      </c>
      <c r="D54" s="237" t="str">
        <f>'Visi duomenys'!E50</f>
        <v>JRSA</v>
      </c>
      <c r="E54" s="237" t="str">
        <f>'Visi duomenys'!F50</f>
        <v>KM</v>
      </c>
      <c r="F54" s="237" t="str">
        <f>'Visi duomenys'!G50</f>
        <v>Jurbarko rajonas</v>
      </c>
      <c r="G54" s="237" t="str">
        <f>'Visi duomenys'!H50</f>
        <v>05.4.1-CPVA-R-302</v>
      </c>
      <c r="H54" s="237" t="str">
        <f>'Visi duomenys'!I50</f>
        <v>R</v>
      </c>
      <c r="I54" s="237">
        <f>'Visi duomenys'!J50</f>
        <v>0</v>
      </c>
      <c r="J54" s="234">
        <f>'Visi duomenys'!K50</f>
        <v>0</v>
      </c>
      <c r="K54" s="234">
        <f>'Visi duomenys'!L50</f>
        <v>0</v>
      </c>
      <c r="L54" s="237">
        <f>'Visi duomenys'!M50</f>
        <v>0</v>
      </c>
      <c r="M54" s="316">
        <f>'Visi duomenys'!V50</f>
        <v>43281</v>
      </c>
      <c r="N54" s="316">
        <f>'Visi duomenys'!W50</f>
        <v>44561</v>
      </c>
      <c r="O54" s="311">
        <f>'Visi duomenys'!N50</f>
        <v>543607.16</v>
      </c>
      <c r="P54" s="311">
        <f>'Visi duomenys'!S50</f>
        <v>443490.39</v>
      </c>
      <c r="Q54" s="311">
        <f>'Visi duomenys'!P50</f>
        <v>0</v>
      </c>
      <c r="R54" s="311">
        <f>'Visi duomenys'!O50+'Visi duomenys'!Q50+'Visi duomenys'!R50</f>
        <v>100116.77</v>
      </c>
    </row>
    <row r="55" spans="1:19" s="315" customFormat="1" x14ac:dyDescent="0.25">
      <c r="A55" s="236" t="str">
        <f>'Visi duomenys'!A51</f>
        <v>1.2.3.</v>
      </c>
      <c r="B55" s="235" t="str">
        <f>'Visi duomenys'!B51</f>
        <v/>
      </c>
      <c r="C55" s="236" t="str">
        <f>'Visi duomenys'!D51</f>
        <v xml:space="preserve">Uždavinys. Vykdyti informacines marketingo priemones, skatinančias viešąsias ir privačias investicijas  į rekreacijos ir turizmo sistemos plėtrą, gerinti turizmo įvaizdį ir didinti paslaugų prieinamumą.  </v>
      </c>
      <c r="D55" s="235">
        <f>'Visi duomenys'!E51</f>
        <v>0</v>
      </c>
      <c r="E55" s="235">
        <f>'Visi duomenys'!F51</f>
        <v>0</v>
      </c>
      <c r="F55" s="235">
        <f>'Visi duomenys'!G51</f>
        <v>0</v>
      </c>
      <c r="G55" s="235">
        <f>'Visi duomenys'!H51</f>
        <v>0</v>
      </c>
      <c r="H55" s="235">
        <f>'Visi duomenys'!I51</f>
        <v>0</v>
      </c>
      <c r="I55" s="235">
        <f>'Visi duomenys'!J51</f>
        <v>0</v>
      </c>
      <c r="J55" s="236">
        <f>'Visi duomenys'!K51</f>
        <v>0</v>
      </c>
      <c r="K55" s="236">
        <f>'Visi duomenys'!L51</f>
        <v>0</v>
      </c>
      <c r="L55" s="235">
        <f>'Visi duomenys'!M51</f>
        <v>0</v>
      </c>
      <c r="M55" s="313">
        <f>'Visi duomenys'!V51</f>
        <v>0</v>
      </c>
      <c r="N55" s="313" t="str">
        <f>'Visi duomenys'!W51</f>
        <v xml:space="preserve"> </v>
      </c>
      <c r="O55" s="314">
        <f>'Visi duomenys'!N51</f>
        <v>0</v>
      </c>
      <c r="P55" s="314">
        <f>'Visi duomenys'!S51</f>
        <v>0</v>
      </c>
      <c r="Q55" s="314">
        <f>'Visi duomenys'!P51</f>
        <v>0</v>
      </c>
      <c r="R55" s="314">
        <f>'Visi duomenys'!O51+'Visi duomenys'!Q51+'Visi duomenys'!R51</f>
        <v>0</v>
      </c>
    </row>
    <row r="56" spans="1:19" s="315" customFormat="1" x14ac:dyDescent="0.25">
      <c r="A56" s="236" t="str">
        <f>'Visi duomenys'!A52</f>
        <v>1.2.3.1</v>
      </c>
      <c r="B56" s="235" t="str">
        <f>'Visi duomenys'!B52</f>
        <v/>
      </c>
      <c r="C56" s="236" t="str">
        <f>'Visi duomenys'!D52</f>
        <v>Priemonė: Savivaldybes jungiančių turizmo trasų ir turizmo maršrutų informacinės infrastruktūros plėtra</v>
      </c>
      <c r="D56" s="235">
        <f>'Visi duomenys'!E52</f>
        <v>0</v>
      </c>
      <c r="E56" s="235">
        <f>'Visi duomenys'!F52</f>
        <v>0</v>
      </c>
      <c r="F56" s="235">
        <f>'Visi duomenys'!G52</f>
        <v>0</v>
      </c>
      <c r="G56" s="235">
        <f>'Visi duomenys'!H52</f>
        <v>0</v>
      </c>
      <c r="H56" s="235">
        <f>'Visi duomenys'!I52</f>
        <v>0</v>
      </c>
      <c r="I56" s="235">
        <f>'Visi duomenys'!J52</f>
        <v>0</v>
      </c>
      <c r="J56" s="236">
        <f>'Visi duomenys'!K52</f>
        <v>0</v>
      </c>
      <c r="K56" s="236">
        <f>'Visi duomenys'!L52</f>
        <v>0</v>
      </c>
      <c r="L56" s="235">
        <f>'Visi duomenys'!M52</f>
        <v>0</v>
      </c>
      <c r="M56" s="313">
        <f>'Visi duomenys'!V52</f>
        <v>0</v>
      </c>
      <c r="N56" s="313" t="str">
        <f>'Visi duomenys'!W52</f>
        <v xml:space="preserve"> </v>
      </c>
      <c r="O56" s="314">
        <f>'Visi duomenys'!N52</f>
        <v>0</v>
      </c>
      <c r="P56" s="314">
        <f>'Visi duomenys'!S52</f>
        <v>0</v>
      </c>
      <c r="Q56" s="314">
        <f>'Visi duomenys'!P52</f>
        <v>0</v>
      </c>
      <c r="R56" s="314">
        <f>'Visi duomenys'!O52+'Visi duomenys'!Q52+'Visi duomenys'!R52</f>
        <v>0</v>
      </c>
    </row>
    <row r="57" spans="1:19" s="315" customFormat="1" x14ac:dyDescent="0.25">
      <c r="A57" s="237" t="str">
        <f>'Visi duomenys'!A53</f>
        <v>1.2.3.1.1</v>
      </c>
      <c r="B57" s="237" t="str">
        <f>'Visi duomenys'!B53</f>
        <v>R088821-420000-1165</v>
      </c>
      <c r="C57" s="237" t="str">
        <f>'Visi duomenys'!D53</f>
        <v>Savivaldybes jungiančių turizmo trasų ir turizmo maršrutų infrastruktūros plėtra Tauragės regione</v>
      </c>
      <c r="D57" s="237" t="str">
        <f>'Visi duomenys'!E53</f>
        <v>JRSA</v>
      </c>
      <c r="E57" s="237" t="str">
        <f>'Visi duomenys'!F53</f>
        <v>ŪM</v>
      </c>
      <c r="F57" s="237" t="str">
        <f>'Visi duomenys'!G53</f>
        <v>Tauragės apskritis</v>
      </c>
      <c r="G57" s="237" t="str">
        <f>'Visi duomenys'!H53</f>
        <v>05.4.1-LVPA-R-821</v>
      </c>
      <c r="H57" s="237" t="str">
        <f>'Visi duomenys'!I53</f>
        <v>R</v>
      </c>
      <c r="I57" s="237">
        <f>'Visi duomenys'!J53</f>
        <v>0</v>
      </c>
      <c r="J57" s="234">
        <f>'Visi duomenys'!K53</f>
        <v>0</v>
      </c>
      <c r="K57" s="234">
        <f>'Visi duomenys'!L53</f>
        <v>0</v>
      </c>
      <c r="L57" s="237">
        <f>'Visi duomenys'!M53</f>
        <v>0</v>
      </c>
      <c r="M57" s="316">
        <f>'Visi duomenys'!V53</f>
        <v>42946</v>
      </c>
      <c r="N57" s="316">
        <f>'Visi duomenys'!W53</f>
        <v>43659</v>
      </c>
      <c r="O57" s="311">
        <f>'Visi duomenys'!N53</f>
        <v>466925.52</v>
      </c>
      <c r="P57" s="311">
        <f>'Visi duomenys'!S53</f>
        <v>396886.69</v>
      </c>
      <c r="Q57" s="311">
        <f>'Visi duomenys'!P53</f>
        <v>0</v>
      </c>
      <c r="R57" s="311">
        <f>'Visi duomenys'!O53+'Visi duomenys'!Q53+'Visi duomenys'!R53</f>
        <v>70038.83</v>
      </c>
    </row>
    <row r="58" spans="1:19" s="315" customFormat="1" x14ac:dyDescent="0.25">
      <c r="A58" s="236" t="str">
        <f>'Visi duomenys'!A54</f>
        <v>2.</v>
      </c>
      <c r="B58" s="235">
        <f>'Visi duomenys'!B54</f>
        <v>0</v>
      </c>
      <c r="C58" s="236" t="str">
        <f>'Visi duomenys'!D54</f>
        <v>Prioritetas. DARNI, SVEIKA, BESIMOKANTI BENDRUOMENĖ</v>
      </c>
      <c r="D58" s="235">
        <f>'Visi duomenys'!E54</f>
        <v>0</v>
      </c>
      <c r="E58" s="235">
        <f>'Visi duomenys'!F54</f>
        <v>0</v>
      </c>
      <c r="F58" s="235">
        <f>'Visi duomenys'!G54</f>
        <v>0</v>
      </c>
      <c r="G58" s="235">
        <f>'Visi duomenys'!H54</f>
        <v>0</v>
      </c>
      <c r="H58" s="235">
        <f>'Visi duomenys'!I54</f>
        <v>0</v>
      </c>
      <c r="I58" s="235">
        <f>'Visi duomenys'!J54</f>
        <v>0</v>
      </c>
      <c r="J58" s="236">
        <f>'Visi duomenys'!K54</f>
        <v>0</v>
      </c>
      <c r="K58" s="236">
        <f>'Visi duomenys'!L54</f>
        <v>0</v>
      </c>
      <c r="L58" s="235">
        <f>'Visi duomenys'!M54</f>
        <v>0</v>
      </c>
      <c r="M58" s="313">
        <f>'Visi duomenys'!V54</f>
        <v>0</v>
      </c>
      <c r="N58" s="313">
        <f>'Visi duomenys'!W54</f>
        <v>0</v>
      </c>
      <c r="O58" s="314">
        <f>'Visi duomenys'!N54</f>
        <v>0</v>
      </c>
      <c r="P58" s="314">
        <f>'Visi duomenys'!S54</f>
        <v>0</v>
      </c>
      <c r="Q58" s="314">
        <f>'Visi duomenys'!P54</f>
        <v>0</v>
      </c>
      <c r="R58" s="314">
        <f>'Visi duomenys'!O54+'Visi duomenys'!Q54+'Visi duomenys'!R54</f>
        <v>0</v>
      </c>
    </row>
    <row r="59" spans="1:19" s="315" customFormat="1" x14ac:dyDescent="0.25">
      <c r="A59" s="236" t="str">
        <f>'Visi duomenys'!A55</f>
        <v>2.1.</v>
      </c>
      <c r="B59" s="235" t="str">
        <f>'Visi duomenys'!B55</f>
        <v/>
      </c>
      <c r="C59" s="236" t="str">
        <f>'Visi duomenys'!D55</f>
        <v xml:space="preserve">Tikslas. Gerinti viešųjų sveikatos apsaugos, švietimo ir socialinių paslaugų teikimo kokybę, didinti jų prieinamumą gyventojams. </v>
      </c>
      <c r="D59" s="235">
        <f>'Visi duomenys'!E55</f>
        <v>0</v>
      </c>
      <c r="E59" s="235">
        <f>'Visi duomenys'!F55</f>
        <v>0</v>
      </c>
      <c r="F59" s="235">
        <f>'Visi duomenys'!G55</f>
        <v>0</v>
      </c>
      <c r="G59" s="235">
        <f>'Visi duomenys'!H55</f>
        <v>0</v>
      </c>
      <c r="H59" s="235">
        <f>'Visi duomenys'!I55</f>
        <v>0</v>
      </c>
      <c r="I59" s="235">
        <f>'Visi duomenys'!J55</f>
        <v>0</v>
      </c>
      <c r="J59" s="236">
        <f>'Visi duomenys'!K55</f>
        <v>0</v>
      </c>
      <c r="K59" s="236">
        <f>'Visi duomenys'!L55</f>
        <v>0</v>
      </c>
      <c r="L59" s="235">
        <f>'Visi duomenys'!M55</f>
        <v>0</v>
      </c>
      <c r="M59" s="313">
        <f>'Visi duomenys'!V55</f>
        <v>0</v>
      </c>
      <c r="N59" s="313" t="str">
        <f>'Visi duomenys'!W55</f>
        <v xml:space="preserve"> </v>
      </c>
      <c r="O59" s="314">
        <f>'Visi duomenys'!N55</f>
        <v>0</v>
      </c>
      <c r="P59" s="314">
        <f>'Visi duomenys'!S55</f>
        <v>0</v>
      </c>
      <c r="Q59" s="314">
        <f>'Visi duomenys'!P55</f>
        <v>0</v>
      </c>
      <c r="R59" s="314">
        <f>'Visi duomenys'!O55+'Visi duomenys'!Q55+'Visi duomenys'!R55</f>
        <v>0</v>
      </c>
    </row>
    <row r="60" spans="1:19" s="315" customFormat="1" x14ac:dyDescent="0.25">
      <c r="A60" s="236" t="str">
        <f>'Visi duomenys'!A56</f>
        <v>2.1.1.</v>
      </c>
      <c r="B60" s="235" t="str">
        <f>'Visi duomenys'!B56</f>
        <v/>
      </c>
      <c r="C60" s="236" t="str">
        <f>'Visi duomenys'!D56</f>
        <v>Uždavinys. Padidinti bendrojo ugdymo, priešmokyklinio ir ikimokyklinio bei neformaliojo švietimo įstaigų tinklo efektyvumą, plėtoti vaikų ir jaunimo ugdymo galimybes ir prieinamumą.</v>
      </c>
      <c r="D60" s="235">
        <f>'Visi duomenys'!E56</f>
        <v>0</v>
      </c>
      <c r="E60" s="235">
        <f>'Visi duomenys'!F56</f>
        <v>0</v>
      </c>
      <c r="F60" s="235">
        <f>'Visi duomenys'!G56</f>
        <v>0</v>
      </c>
      <c r="G60" s="235">
        <f>'Visi duomenys'!H56</f>
        <v>0</v>
      </c>
      <c r="H60" s="235">
        <f>'Visi duomenys'!I56</f>
        <v>0</v>
      </c>
      <c r="I60" s="235">
        <f>'Visi duomenys'!J56</f>
        <v>0</v>
      </c>
      <c r="J60" s="236">
        <f>'Visi duomenys'!K56</f>
        <v>0</v>
      </c>
      <c r="K60" s="236">
        <f>'Visi duomenys'!L56</f>
        <v>0</v>
      </c>
      <c r="L60" s="235">
        <f>'Visi duomenys'!M56</f>
        <v>0</v>
      </c>
      <c r="M60" s="313">
        <f>'Visi duomenys'!V56</f>
        <v>0</v>
      </c>
      <c r="N60" s="313" t="str">
        <f>'Visi duomenys'!W56</f>
        <v xml:space="preserve"> </v>
      </c>
      <c r="O60" s="314">
        <f>'Visi duomenys'!N56</f>
        <v>0</v>
      </c>
      <c r="P60" s="314">
        <f>'Visi duomenys'!S56</f>
        <v>0</v>
      </c>
      <c r="Q60" s="314">
        <f>'Visi duomenys'!P56</f>
        <v>0</v>
      </c>
      <c r="R60" s="314">
        <f>'Visi duomenys'!O56+'Visi duomenys'!Q56+'Visi duomenys'!R56</f>
        <v>0</v>
      </c>
    </row>
    <row r="61" spans="1:19" s="315" customFormat="1" x14ac:dyDescent="0.25">
      <c r="A61" s="236" t="str">
        <f>'Visi duomenys'!A57</f>
        <v>2.1.1.1</v>
      </c>
      <c r="B61" s="235" t="str">
        <f>'Visi duomenys'!B57</f>
        <v/>
      </c>
      <c r="C61" s="236" t="str">
        <f>'Visi duomenys'!D57</f>
        <v>Priemonė: Mokyklų tinklo efektyvumo didinimas „Modernizuoti bendrojo ugdymo įstaigas ir aprūpinti jas gamtos, technologijų, menų ir kitų mokslų laboratorijų įranga“</v>
      </c>
      <c r="D61" s="235">
        <f>'Visi duomenys'!E57</f>
        <v>0</v>
      </c>
      <c r="E61" s="235">
        <f>'Visi duomenys'!F57</f>
        <v>0</v>
      </c>
      <c r="F61" s="235">
        <f>'Visi duomenys'!G57</f>
        <v>0</v>
      </c>
      <c r="G61" s="235">
        <f>'Visi duomenys'!H57</f>
        <v>0</v>
      </c>
      <c r="H61" s="235">
        <f>'Visi duomenys'!I57</f>
        <v>0</v>
      </c>
      <c r="I61" s="235">
        <f>'Visi duomenys'!J57</f>
        <v>0</v>
      </c>
      <c r="J61" s="236">
        <f>'Visi duomenys'!K57</f>
        <v>0</v>
      </c>
      <c r="K61" s="236">
        <f>'Visi duomenys'!L57</f>
        <v>0</v>
      </c>
      <c r="L61" s="235">
        <f>'Visi duomenys'!M57</f>
        <v>0</v>
      </c>
      <c r="M61" s="313">
        <f>'Visi duomenys'!V57</f>
        <v>0</v>
      </c>
      <c r="N61" s="313" t="str">
        <f>'Visi duomenys'!W57</f>
        <v xml:space="preserve"> </v>
      </c>
      <c r="O61" s="314">
        <f>'Visi duomenys'!N57</f>
        <v>0</v>
      </c>
      <c r="P61" s="314">
        <f>'Visi duomenys'!S57</f>
        <v>0</v>
      </c>
      <c r="Q61" s="314">
        <f>'Visi duomenys'!P57</f>
        <v>0</v>
      </c>
      <c r="R61" s="314">
        <f>'Visi duomenys'!O57+'Visi duomenys'!Q57+'Visi duomenys'!R57</f>
        <v>0</v>
      </c>
    </row>
    <row r="62" spans="1:19" s="315" customFormat="1" x14ac:dyDescent="0.25">
      <c r="A62" s="237" t="str">
        <f>'Visi duomenys'!A58</f>
        <v>2.1.1.1.1</v>
      </c>
      <c r="B62" s="237" t="str">
        <f>'Visi duomenys'!B58</f>
        <v>R087724-220000-1169</v>
      </c>
      <c r="C62" s="237" t="str">
        <f>'Visi duomenys'!D58</f>
        <v>Šilalės Simono Gaudėšiaus gimnazijos pastato dalies patalpų modernizavimas ir aprūpinimas įranga</v>
      </c>
      <c r="D62" s="237" t="str">
        <f>'Visi duomenys'!E58</f>
        <v>ŠRSA</v>
      </c>
      <c r="E62" s="237" t="str">
        <f>'Visi duomenys'!F58</f>
        <v>ŠMM</v>
      </c>
      <c r="F62" s="237" t="str">
        <f>'Visi duomenys'!G58</f>
        <v>Šilalės m.</v>
      </c>
      <c r="G62" s="237" t="str">
        <f>'Visi duomenys'!H58</f>
        <v>09.1.3-CPVA-R-724</v>
      </c>
      <c r="H62" s="237" t="str">
        <f>'Visi duomenys'!I58</f>
        <v>R</v>
      </c>
      <c r="I62" s="237">
        <f>'Visi duomenys'!J58</f>
        <v>0</v>
      </c>
      <c r="J62" s="234">
        <f>'Visi duomenys'!K58</f>
        <v>0</v>
      </c>
      <c r="K62" s="234">
        <f>'Visi duomenys'!L58</f>
        <v>0</v>
      </c>
      <c r="L62" s="237">
        <f>'Visi duomenys'!M58</f>
        <v>0</v>
      </c>
      <c r="M62" s="316">
        <f>'Visi duomenys'!V58</f>
        <v>43100</v>
      </c>
      <c r="N62" s="316">
        <f>'Visi duomenys'!W58</f>
        <v>43646</v>
      </c>
      <c r="O62" s="311">
        <f>'Visi duomenys'!N58</f>
        <v>342134.69</v>
      </c>
      <c r="P62" s="311">
        <f>'Visi duomenys'!S58</f>
        <v>290814.46999999997</v>
      </c>
      <c r="Q62" s="311">
        <f>'Visi duomenys'!P58</f>
        <v>25660.1</v>
      </c>
      <c r="R62" s="311">
        <f>'Visi duomenys'!O58+'Visi duomenys'!Q58+'Visi duomenys'!R58</f>
        <v>25660.12</v>
      </c>
    </row>
    <row r="63" spans="1:19" s="315" customFormat="1" x14ac:dyDescent="0.25">
      <c r="A63" s="237" t="str">
        <f>'Visi duomenys'!A59</f>
        <v>2.1.1.1.2</v>
      </c>
      <c r="B63" s="237" t="str">
        <f>'Visi duomenys'!B59</f>
        <v>R087724-220000-1170</v>
      </c>
      <c r="C63" s="237" t="str">
        <f>'Visi duomenys'!D59</f>
        <v>Mokyklų tinklo efektyvumo didinimas Pagėgių Algimanto Mackaus gimnazijoje</v>
      </c>
      <c r="D63" s="237" t="str">
        <f>'Visi duomenys'!E59</f>
        <v>PSA</v>
      </c>
      <c r="E63" s="237" t="str">
        <f>'Visi duomenys'!F59</f>
        <v>ŠMM</v>
      </c>
      <c r="F63" s="237" t="str">
        <f>'Visi duomenys'!G59</f>
        <v>Pagėgių miestas</v>
      </c>
      <c r="G63" s="237" t="str">
        <f>'Visi duomenys'!H59</f>
        <v>09.1.3-CPVA-R-724</v>
      </c>
      <c r="H63" s="237" t="str">
        <f>'Visi duomenys'!I59</f>
        <v>R</v>
      </c>
      <c r="I63" s="237">
        <f>'Visi duomenys'!J59</f>
        <v>0</v>
      </c>
      <c r="J63" s="234">
        <f>'Visi duomenys'!K59</f>
        <v>0</v>
      </c>
      <c r="K63" s="234">
        <f>'Visi duomenys'!L59</f>
        <v>0</v>
      </c>
      <c r="L63" s="237">
        <f>'Visi duomenys'!M59</f>
        <v>0</v>
      </c>
      <c r="M63" s="316">
        <f>'Visi duomenys'!V59</f>
        <v>43100</v>
      </c>
      <c r="N63" s="316">
        <f>'Visi duomenys'!W59</f>
        <v>43646</v>
      </c>
      <c r="O63" s="311">
        <f>'Visi duomenys'!N59</f>
        <v>134057.62</v>
      </c>
      <c r="P63" s="311">
        <f>'Visi duomenys'!S59</f>
        <v>113948.98</v>
      </c>
      <c r="Q63" s="311">
        <f>'Visi duomenys'!P59</f>
        <v>10054.32</v>
      </c>
      <c r="R63" s="311">
        <f>'Visi duomenys'!O59+'Visi duomenys'!Q59+'Visi duomenys'!R59</f>
        <v>10054.32</v>
      </c>
    </row>
    <row r="64" spans="1:19" s="315" customFormat="1" x14ac:dyDescent="0.25">
      <c r="A64" s="237" t="str">
        <f>'Visi duomenys'!A60</f>
        <v>2.1.1.1.3</v>
      </c>
      <c r="B64" s="237" t="str">
        <f>'Visi duomenys'!B60</f>
        <v>R087724-220000-1171</v>
      </c>
      <c r="C64" s="237" t="str">
        <f>'Visi duomenys'!D60</f>
        <v>Ikimokyklinio ir priešmokyklinio ugdymo patalpų įrengimas Eržvilko gimnazijoje</v>
      </c>
      <c r="D64" s="237" t="str">
        <f>'Visi duomenys'!E60</f>
        <v>JRSA</v>
      </c>
      <c r="E64" s="237" t="str">
        <f>'Visi duomenys'!F60</f>
        <v>ŠMM</v>
      </c>
      <c r="F64" s="237" t="str">
        <f>'Visi duomenys'!G60</f>
        <v>Jurbarko miestas</v>
      </c>
      <c r="G64" s="237" t="str">
        <f>'Visi duomenys'!H60</f>
        <v>09.1.3-CPVA-R-724</v>
      </c>
      <c r="H64" s="237" t="str">
        <f>'Visi duomenys'!I60</f>
        <v>R</v>
      </c>
      <c r="I64" s="237">
        <f>'Visi duomenys'!J60</f>
        <v>0</v>
      </c>
      <c r="J64" s="234">
        <f>'Visi duomenys'!K60</f>
        <v>0</v>
      </c>
      <c r="K64" s="234">
        <f>'Visi duomenys'!L60</f>
        <v>0</v>
      </c>
      <c r="L64" s="237">
        <f>'Visi duomenys'!M60</f>
        <v>0</v>
      </c>
      <c r="M64" s="316">
        <f>'Visi duomenys'!V60</f>
        <v>43100</v>
      </c>
      <c r="N64" s="316">
        <f>'Visi duomenys'!W60</f>
        <v>43890</v>
      </c>
      <c r="O64" s="311">
        <f>'Visi duomenys'!N60</f>
        <v>349590.09</v>
      </c>
      <c r="P64" s="311">
        <f>'Visi duomenys'!S60</f>
        <v>297151.57</v>
      </c>
      <c r="Q64" s="311">
        <f>'Visi duomenys'!P60</f>
        <v>26219.26</v>
      </c>
      <c r="R64" s="311">
        <f>'Visi duomenys'!O60+'Visi duomenys'!Q60+'Visi duomenys'!R60</f>
        <v>26219.26</v>
      </c>
    </row>
    <row r="65" spans="1:19" s="315" customFormat="1" x14ac:dyDescent="0.25">
      <c r="A65" s="237" t="str">
        <f>'Visi duomenys'!A61</f>
        <v>2.1.1.1.4</v>
      </c>
      <c r="B65" s="237" t="str">
        <f>'Visi duomenys'!B61</f>
        <v>R087724-220000-1172</v>
      </c>
      <c r="C65" s="237" t="str">
        <f>'Visi duomenys'!D61</f>
        <v>Tauragės Martyno Mažvydo progimnazijos modernizavimas</v>
      </c>
      <c r="D65" s="237" t="str">
        <f>'Visi duomenys'!E61</f>
        <v>TRSA</v>
      </c>
      <c r="E65" s="237" t="str">
        <f>'Visi duomenys'!F61</f>
        <v>ŠMM</v>
      </c>
      <c r="F65" s="237" t="str">
        <f>'Visi duomenys'!G61</f>
        <v>Tauragės miestas</v>
      </c>
      <c r="G65" s="237" t="str">
        <f>'Visi duomenys'!H61</f>
        <v>09.1.3-CPVA-R-724</v>
      </c>
      <c r="H65" s="237" t="str">
        <f>'Visi duomenys'!I61</f>
        <v>R</v>
      </c>
      <c r="I65" s="237">
        <f>'Visi duomenys'!J61</f>
        <v>0</v>
      </c>
      <c r="J65" s="234">
        <f>'Visi duomenys'!K61</f>
        <v>0</v>
      </c>
      <c r="K65" s="234">
        <f>'Visi duomenys'!L61</f>
        <v>0</v>
      </c>
      <c r="L65" s="237">
        <f>'Visi duomenys'!M61</f>
        <v>0</v>
      </c>
      <c r="M65" s="316">
        <f>'Visi duomenys'!V61</f>
        <v>43100</v>
      </c>
      <c r="N65" s="316">
        <f>'Visi duomenys'!W61</f>
        <v>44255</v>
      </c>
      <c r="O65" s="311">
        <f>'Visi duomenys'!N61</f>
        <v>739105.85</v>
      </c>
      <c r="P65" s="311">
        <f>'Visi duomenys'!S61</f>
        <v>628239.98</v>
      </c>
      <c r="Q65" s="311">
        <f>'Visi duomenys'!P61</f>
        <v>55432.93</v>
      </c>
      <c r="R65" s="311">
        <f>'Visi duomenys'!O61+'Visi duomenys'!Q61+'Visi duomenys'!R61</f>
        <v>55432.94</v>
      </c>
      <c r="S65" s="315">
        <f t="shared" si="0"/>
        <v>0</v>
      </c>
    </row>
    <row r="66" spans="1:19" s="315" customFormat="1" x14ac:dyDescent="0.25">
      <c r="A66" s="236" t="str">
        <f>'Visi duomenys'!A62</f>
        <v>2.1.1.2</v>
      </c>
      <c r="B66" s="235" t="str">
        <f>'Visi duomenys'!B62</f>
        <v/>
      </c>
      <c r="C66" s="236" t="str">
        <f>'Visi duomenys'!D62</f>
        <v>Priemonė: Neformaliojo švietimo infrastruktūros tobulinimas „Plėtoti vaikų ir jauninimo neformaliojo ugdymo galimybes (ypač kaimo vietovėse)“</v>
      </c>
      <c r="D66" s="235">
        <f>'Visi duomenys'!E62</f>
        <v>0</v>
      </c>
      <c r="E66" s="235">
        <f>'Visi duomenys'!F62</f>
        <v>0</v>
      </c>
      <c r="F66" s="235">
        <f>'Visi duomenys'!G62</f>
        <v>0</v>
      </c>
      <c r="G66" s="235">
        <f>'Visi duomenys'!H62</f>
        <v>0</v>
      </c>
      <c r="H66" s="235">
        <f>'Visi duomenys'!I62</f>
        <v>0</v>
      </c>
      <c r="I66" s="235">
        <f>'Visi duomenys'!J62</f>
        <v>0</v>
      </c>
      <c r="J66" s="236">
        <f>'Visi duomenys'!K62</f>
        <v>0</v>
      </c>
      <c r="K66" s="236">
        <f>'Visi duomenys'!L62</f>
        <v>0</v>
      </c>
      <c r="L66" s="235">
        <f>'Visi duomenys'!M62</f>
        <v>0</v>
      </c>
      <c r="M66" s="313">
        <f>'Visi duomenys'!V62</f>
        <v>0</v>
      </c>
      <c r="N66" s="313" t="str">
        <f>'Visi duomenys'!W62</f>
        <v xml:space="preserve"> </v>
      </c>
      <c r="O66" s="314">
        <f>'Visi duomenys'!N62</f>
        <v>0</v>
      </c>
      <c r="P66" s="314">
        <f>'Visi duomenys'!S62</f>
        <v>0</v>
      </c>
      <c r="Q66" s="314">
        <f>'Visi duomenys'!P62</f>
        <v>0</v>
      </c>
      <c r="R66" s="314">
        <f>'Visi duomenys'!O62+'Visi duomenys'!Q62+'Visi duomenys'!R62</f>
        <v>0</v>
      </c>
      <c r="S66" s="315">
        <f t="shared" si="0"/>
        <v>0</v>
      </c>
    </row>
    <row r="67" spans="1:19" s="315" customFormat="1" x14ac:dyDescent="0.25">
      <c r="A67" s="237" t="str">
        <f>'Visi duomenys'!A63</f>
        <v>2.1.1.2.1</v>
      </c>
      <c r="B67" s="237" t="str">
        <f>'Visi duomenys'!B63</f>
        <v>R087725-240000-1174</v>
      </c>
      <c r="C67" s="237" t="str">
        <f>'Visi duomenys'!D63</f>
        <v>Neformaliojo švietimo infrastruktūros tobulinimas Pagėgių meno ir sporto mokykloje</v>
      </c>
      <c r="D67" s="237" t="str">
        <f>'Visi duomenys'!E63</f>
        <v>PSA</v>
      </c>
      <c r="E67" s="237" t="str">
        <f>'Visi duomenys'!F63</f>
        <v>ŠMM</v>
      </c>
      <c r="F67" s="237" t="str">
        <f>'Visi duomenys'!G63</f>
        <v>Pagėgių miestas</v>
      </c>
      <c r="G67" s="237" t="str">
        <f>'Visi duomenys'!H63</f>
        <v>09.1.3-CPVA-R-725</v>
      </c>
      <c r="H67" s="237" t="str">
        <f>'Visi duomenys'!I63</f>
        <v>R</v>
      </c>
      <c r="I67" s="237">
        <f>'Visi duomenys'!J63</f>
        <v>0</v>
      </c>
      <c r="J67" s="234">
        <f>'Visi duomenys'!K63</f>
        <v>0</v>
      </c>
      <c r="K67" s="234">
        <f>'Visi duomenys'!L63</f>
        <v>0</v>
      </c>
      <c r="L67" s="237">
        <f>'Visi duomenys'!M63</f>
        <v>0</v>
      </c>
      <c r="M67" s="316">
        <f>'Visi duomenys'!V63</f>
        <v>43100</v>
      </c>
      <c r="N67" s="316">
        <f>'Visi duomenys'!W63</f>
        <v>43585</v>
      </c>
      <c r="O67" s="311">
        <f>'Visi duomenys'!N63</f>
        <v>143989.53</v>
      </c>
      <c r="P67" s="311">
        <f>'Visi duomenys'!S63</f>
        <v>120335.33</v>
      </c>
      <c r="Q67" s="311">
        <f>'Visi duomenys'!P63</f>
        <v>0</v>
      </c>
      <c r="R67" s="311">
        <f>'Visi duomenys'!O63+'Visi duomenys'!Q63+'Visi duomenys'!R63</f>
        <v>23654.2</v>
      </c>
      <c r="S67" s="315">
        <f t="shared" si="0"/>
        <v>0</v>
      </c>
    </row>
    <row r="68" spans="1:19" s="315" customFormat="1" x14ac:dyDescent="0.25">
      <c r="A68" s="237" t="str">
        <f>'Visi duomenys'!A64</f>
        <v>2.1.1.2.2</v>
      </c>
      <c r="B68" s="237" t="str">
        <f>'Visi duomenys'!B64</f>
        <v>R087725-240000-1175</v>
      </c>
      <c r="C68" s="237" t="str">
        <f>'Visi duomenys'!D64</f>
        <v>Jurbarko Antano Sodeikos meno mokyklos atnaujinimas ir pritaikymas neformaliajam ugdymui</v>
      </c>
      <c r="D68" s="237" t="str">
        <f>'Visi duomenys'!E64</f>
        <v>JRSA</v>
      </c>
      <c r="E68" s="237" t="str">
        <f>'Visi duomenys'!F64</f>
        <v>ŠMM</v>
      </c>
      <c r="F68" s="237" t="str">
        <f>'Visi duomenys'!G64</f>
        <v>Jurbarko miestas</v>
      </c>
      <c r="G68" s="237" t="str">
        <f>'Visi duomenys'!H64</f>
        <v>09.1.3-CPVA-R-725</v>
      </c>
      <c r="H68" s="237" t="str">
        <f>'Visi duomenys'!I64</f>
        <v>R</v>
      </c>
      <c r="I68" s="237">
        <f>'Visi duomenys'!J64</f>
        <v>0</v>
      </c>
      <c r="J68" s="234">
        <f>'Visi duomenys'!K64</f>
        <v>0</v>
      </c>
      <c r="K68" s="234">
        <f>'Visi duomenys'!L64</f>
        <v>0</v>
      </c>
      <c r="L68" s="237">
        <f>'Visi duomenys'!M64</f>
        <v>0</v>
      </c>
      <c r="M68" s="316">
        <f>'Visi duomenys'!V64</f>
        <v>43100</v>
      </c>
      <c r="N68" s="316">
        <f>'Visi duomenys'!W64</f>
        <v>43585</v>
      </c>
      <c r="O68" s="311">
        <f>'Visi duomenys'!N64</f>
        <v>179893.5</v>
      </c>
      <c r="P68" s="311">
        <f>'Visi duomenys'!S64</f>
        <v>152909.46</v>
      </c>
      <c r="Q68" s="311">
        <f>'Visi duomenys'!P64</f>
        <v>0</v>
      </c>
      <c r="R68" s="311">
        <f>'Visi duomenys'!O64+'Visi duomenys'!Q64+'Visi duomenys'!R64</f>
        <v>26984.04</v>
      </c>
      <c r="S68" s="315">
        <f t="shared" si="0"/>
        <v>0</v>
      </c>
    </row>
    <row r="69" spans="1:19" s="315" customFormat="1" x14ac:dyDescent="0.25">
      <c r="A69" s="237" t="str">
        <f>'Visi duomenys'!A65</f>
        <v>2.1.1.2.3</v>
      </c>
      <c r="B69" s="237" t="str">
        <f>'Visi duomenys'!B65</f>
        <v>R087725-240000-1176</v>
      </c>
      <c r="C69" s="237" t="str">
        <f>'Visi duomenys'!D65</f>
        <v>Vaikų ir jaunimo neformalaus ugdymosi galimybių plėtra Tauragės Moksleivių kūrybos centre</v>
      </c>
      <c r="D69" s="237" t="str">
        <f>'Visi duomenys'!E65</f>
        <v>TRSA</v>
      </c>
      <c r="E69" s="237" t="str">
        <f>'Visi duomenys'!F65</f>
        <v>ŠMM</v>
      </c>
      <c r="F69" s="237" t="str">
        <f>'Visi duomenys'!G65</f>
        <v>Tauragės miestas</v>
      </c>
      <c r="G69" s="237" t="str">
        <f>'Visi duomenys'!H65</f>
        <v>09.1.3-CPVA-R-725</v>
      </c>
      <c r="H69" s="237" t="str">
        <f>'Visi duomenys'!I65</f>
        <v>R</v>
      </c>
      <c r="I69" s="237">
        <f>'Visi duomenys'!J65</f>
        <v>0</v>
      </c>
      <c r="J69" s="234">
        <f>'Visi duomenys'!K65</f>
        <v>0</v>
      </c>
      <c r="K69" s="234">
        <f>'Visi duomenys'!L65</f>
        <v>0</v>
      </c>
      <c r="L69" s="237">
        <f>'Visi duomenys'!M65</f>
        <v>0</v>
      </c>
      <c r="M69" s="316">
        <f>'Visi duomenys'!V65</f>
        <v>43190</v>
      </c>
      <c r="N69" s="316">
        <f>'Visi duomenys'!W65</f>
        <v>43889</v>
      </c>
      <c r="O69" s="311">
        <f>'Visi duomenys'!N65</f>
        <v>324610.48</v>
      </c>
      <c r="P69" s="311">
        <f>'Visi duomenys'!S65</f>
        <v>217493.22</v>
      </c>
      <c r="Q69" s="311">
        <f>'Visi duomenys'!P65</f>
        <v>0</v>
      </c>
      <c r="R69" s="311">
        <f>'Visi duomenys'!O65+'Visi duomenys'!Q65+'Visi duomenys'!R65</f>
        <v>107117.26</v>
      </c>
      <c r="S69" s="315">
        <f t="shared" si="0"/>
        <v>0</v>
      </c>
    </row>
    <row r="70" spans="1:19" s="315" customFormat="1" x14ac:dyDescent="0.25">
      <c r="A70" s="237" t="str">
        <f>'Visi duomenys'!A66</f>
        <v>2.1.1.2.4</v>
      </c>
      <c r="B70" s="237" t="str">
        <f>'Visi duomenys'!B66</f>
        <v>R087725-240000-1177</v>
      </c>
      <c r="C70" s="237" t="str">
        <f>'Visi duomenys'!D66</f>
        <v>Šilalės meno mokyklos infrastruktūros tobulinimas plėtojant vaikų ir jaunimo neformaliojo ugdymo galimybes</v>
      </c>
      <c r="D70" s="237" t="str">
        <f>'Visi duomenys'!E66</f>
        <v>Šilalės meno mokykla</v>
      </c>
      <c r="E70" s="237" t="str">
        <f>'Visi duomenys'!F66</f>
        <v>ŠMM</v>
      </c>
      <c r="F70" s="237" t="str">
        <f>'Visi duomenys'!G66</f>
        <v>Šilalės m.</v>
      </c>
      <c r="G70" s="237" t="str">
        <f>'Visi duomenys'!H66</f>
        <v>09.1.3-CPVA-R-725</v>
      </c>
      <c r="H70" s="237" t="str">
        <f>'Visi duomenys'!I66</f>
        <v>R</v>
      </c>
      <c r="I70" s="237">
        <f>'Visi duomenys'!J66</f>
        <v>0</v>
      </c>
      <c r="J70" s="234">
        <f>'Visi duomenys'!K66</f>
        <v>0</v>
      </c>
      <c r="K70" s="234">
        <f>'Visi duomenys'!L66</f>
        <v>0</v>
      </c>
      <c r="L70" s="237">
        <f>'Visi duomenys'!M66</f>
        <v>0</v>
      </c>
      <c r="M70" s="316">
        <f>'Visi duomenys'!V66</f>
        <v>43100</v>
      </c>
      <c r="N70" s="316">
        <f>'Visi duomenys'!W66</f>
        <v>43585</v>
      </c>
      <c r="O70" s="311">
        <f>'Visi duomenys'!N66</f>
        <v>92842.82</v>
      </c>
      <c r="P70" s="311">
        <f>'Visi duomenys'!S66</f>
        <v>64410.99</v>
      </c>
      <c r="Q70" s="311">
        <f>'Visi duomenys'!P66</f>
        <v>0</v>
      </c>
      <c r="R70" s="311">
        <f>'Visi duomenys'!O66+'Visi duomenys'!Q66+'Visi duomenys'!R66</f>
        <v>28431.83</v>
      </c>
      <c r="S70" s="315">
        <f t="shared" si="0"/>
        <v>0</v>
      </c>
    </row>
    <row r="71" spans="1:19" s="315" customFormat="1" x14ac:dyDescent="0.25">
      <c r="A71" s="236" t="str">
        <f>'Visi duomenys'!A67</f>
        <v>2.1.1.3</v>
      </c>
      <c r="B71" s="235" t="str">
        <f>'Visi duomenys'!B67</f>
        <v/>
      </c>
      <c r="C71" s="236" t="str">
        <f>'Visi duomenys'!D67</f>
        <v>Priemonė: Ikimokyklinio ir priešmokyklinio ugdymo prieinamumo didinimas</v>
      </c>
      <c r="D71" s="235">
        <f>'Visi duomenys'!E67</f>
        <v>0</v>
      </c>
      <c r="E71" s="235">
        <f>'Visi duomenys'!F67</f>
        <v>0</v>
      </c>
      <c r="F71" s="235">
        <f>'Visi duomenys'!G67</f>
        <v>0</v>
      </c>
      <c r="G71" s="235">
        <f>'Visi duomenys'!H67</f>
        <v>0</v>
      </c>
      <c r="H71" s="235">
        <f>'Visi duomenys'!I67</f>
        <v>0</v>
      </c>
      <c r="I71" s="235">
        <f>'Visi duomenys'!J67</f>
        <v>0</v>
      </c>
      <c r="J71" s="236">
        <f>'Visi duomenys'!K67</f>
        <v>0</v>
      </c>
      <c r="K71" s="236">
        <f>'Visi duomenys'!L67</f>
        <v>0</v>
      </c>
      <c r="L71" s="235">
        <f>'Visi duomenys'!M67</f>
        <v>0</v>
      </c>
      <c r="M71" s="313">
        <f>'Visi duomenys'!V67</f>
        <v>0</v>
      </c>
      <c r="N71" s="313" t="str">
        <f>'Visi duomenys'!W67</f>
        <v xml:space="preserve"> </v>
      </c>
      <c r="O71" s="314">
        <f>'Visi duomenys'!N67</f>
        <v>0</v>
      </c>
      <c r="P71" s="314">
        <f>'Visi duomenys'!S67</f>
        <v>0</v>
      </c>
      <c r="Q71" s="314">
        <f>'Visi duomenys'!P67</f>
        <v>0</v>
      </c>
      <c r="R71" s="314">
        <f>'Visi duomenys'!O67+'Visi duomenys'!Q67+'Visi duomenys'!R67</f>
        <v>0</v>
      </c>
      <c r="S71" s="315">
        <f t="shared" si="0"/>
        <v>0</v>
      </c>
    </row>
    <row r="72" spans="1:19" s="315" customFormat="1" x14ac:dyDescent="0.25">
      <c r="A72" s="237" t="str">
        <f>'Visi duomenys'!A68</f>
        <v>2.1.1.3.1</v>
      </c>
      <c r="B72" s="237" t="str">
        <f>'Visi duomenys'!B68</f>
        <v>R087705-230000-1179</v>
      </c>
      <c r="C72" s="237" t="str">
        <f>'Visi duomenys'!D68</f>
        <v>Ikimokyklinio ugdymo prieinamumo didinimas Šilalės mieste</v>
      </c>
      <c r="D72" s="237" t="str">
        <f>'Visi duomenys'!E68</f>
        <v>ŠRSA</v>
      </c>
      <c r="E72" s="237" t="str">
        <f>'Visi duomenys'!F68</f>
        <v>ŠMM</v>
      </c>
      <c r="F72" s="237" t="str">
        <f>'Visi duomenys'!G68</f>
        <v>Šilalės m.</v>
      </c>
      <c r="G72" s="237" t="str">
        <f>'Visi duomenys'!H68</f>
        <v>09.1.3-CPVA-R-705</v>
      </c>
      <c r="H72" s="237" t="str">
        <f>'Visi duomenys'!I68</f>
        <v>R</v>
      </c>
      <c r="I72" s="237">
        <f>'Visi duomenys'!J68</f>
        <v>0</v>
      </c>
      <c r="J72" s="234">
        <f>'Visi duomenys'!K68</f>
        <v>0</v>
      </c>
      <c r="K72" s="234">
        <f>'Visi duomenys'!L68</f>
        <v>0</v>
      </c>
      <c r="L72" s="237">
        <f>'Visi duomenys'!M68</f>
        <v>0</v>
      </c>
      <c r="M72" s="316">
        <f>'Visi duomenys'!V68</f>
        <v>43190</v>
      </c>
      <c r="N72" s="316">
        <f>'Visi duomenys'!W68</f>
        <v>43799</v>
      </c>
      <c r="O72" s="311">
        <f>'Visi duomenys'!N68</f>
        <v>725656.21</v>
      </c>
      <c r="P72" s="311">
        <f>'Visi duomenys'!S68</f>
        <v>364671</v>
      </c>
      <c r="Q72" s="311">
        <f>'Visi duomenys'!P68</f>
        <v>32176.85</v>
      </c>
      <c r="R72" s="311">
        <f>'Visi duomenys'!O68+'Visi duomenys'!Q68+'Visi duomenys'!R68</f>
        <v>328808.36</v>
      </c>
      <c r="S72" s="315">
        <f t="shared" si="0"/>
        <v>0</v>
      </c>
    </row>
    <row r="73" spans="1:19" s="315" customFormat="1" x14ac:dyDescent="0.25">
      <c r="A73" s="237" t="str">
        <f>'Visi duomenys'!A69</f>
        <v>2.1.1.3.2</v>
      </c>
      <c r="B73" s="237" t="str">
        <f>'Visi duomenys'!B69</f>
        <v>R087705-230000-1180</v>
      </c>
      <c r="C73" s="237" t="str">
        <f>'Visi duomenys'!D69</f>
        <v>Ikimokyklinio ir priešmokyklinio ugdymo prieinamumo didinimas Rotulių lopšelyje-darželyje</v>
      </c>
      <c r="D73" s="237" t="str">
        <f>'Visi duomenys'!E69</f>
        <v>JRSA</v>
      </c>
      <c r="E73" s="237" t="str">
        <f>'Visi duomenys'!F69</f>
        <v>ŠMM</v>
      </c>
      <c r="F73" s="237" t="str">
        <f>'Visi duomenys'!G69</f>
        <v>Jurbarko rajonas</v>
      </c>
      <c r="G73" s="237" t="str">
        <f>'Visi duomenys'!H69</f>
        <v>09.1.3-CPVA-R-705</v>
      </c>
      <c r="H73" s="237" t="str">
        <f>'Visi duomenys'!I69</f>
        <v>R</v>
      </c>
      <c r="I73" s="237">
        <f>'Visi duomenys'!J69</f>
        <v>0</v>
      </c>
      <c r="J73" s="234">
        <f>'Visi duomenys'!K69</f>
        <v>0</v>
      </c>
      <c r="K73" s="234">
        <f>'Visi duomenys'!L69</f>
        <v>0</v>
      </c>
      <c r="L73" s="237">
        <f>'Visi duomenys'!M69</f>
        <v>0</v>
      </c>
      <c r="M73" s="316">
        <f>'Visi duomenys'!V69</f>
        <v>43159</v>
      </c>
      <c r="N73" s="316">
        <f>'Visi duomenys'!W69</f>
        <v>43861</v>
      </c>
      <c r="O73" s="311">
        <f>'Visi duomenys'!N69</f>
        <v>226080</v>
      </c>
      <c r="P73" s="311">
        <f>'Visi duomenys'!S69</f>
        <v>192168</v>
      </c>
      <c r="Q73" s="311">
        <f>'Visi duomenys'!P69</f>
        <v>16956</v>
      </c>
      <c r="R73" s="311">
        <f>'Visi duomenys'!O69+'Visi duomenys'!Q69+'Visi duomenys'!R69</f>
        <v>16956</v>
      </c>
      <c r="S73" s="315">
        <f t="shared" si="0"/>
        <v>0</v>
      </c>
    </row>
    <row r="74" spans="1:19" s="315" customFormat="1" x14ac:dyDescent="0.25">
      <c r="A74" s="237" t="str">
        <f>'Visi duomenys'!A70</f>
        <v>2.1.1.3.3</v>
      </c>
      <c r="B74" s="237" t="str">
        <f>'Visi duomenys'!B70</f>
        <v>R087705-230000-1181</v>
      </c>
      <c r="C74" s="237" t="str">
        <f>'Visi duomenys'!D70</f>
        <v>Ikimokyklinio ir priešmokyklinio ugdymo prieinamumo didinimas, modernizuojant Tauragės vaikų reabilitacijos centro-mokyklos „Pušelė“ ugdymo aplinką</v>
      </c>
      <c r="D74" s="237" t="str">
        <f>'Visi duomenys'!E70</f>
        <v>TRSA</v>
      </c>
      <c r="E74" s="237" t="str">
        <f>'Visi duomenys'!F70</f>
        <v>ŠMM</v>
      </c>
      <c r="F74" s="237" t="str">
        <f>'Visi duomenys'!G70</f>
        <v>Tauragės miestas</v>
      </c>
      <c r="G74" s="237" t="str">
        <f>'Visi duomenys'!H70</f>
        <v>09.1.3-CPVA-R-705</v>
      </c>
      <c r="H74" s="237" t="str">
        <f>'Visi duomenys'!I70</f>
        <v>R</v>
      </c>
      <c r="I74" s="237">
        <f>'Visi duomenys'!J70</f>
        <v>0</v>
      </c>
      <c r="J74" s="234">
        <f>'Visi duomenys'!K70</f>
        <v>0</v>
      </c>
      <c r="K74" s="234">
        <f>'Visi duomenys'!L70</f>
        <v>0</v>
      </c>
      <c r="L74" s="237">
        <f>'Visi duomenys'!M70</f>
        <v>0</v>
      </c>
      <c r="M74" s="316">
        <f>'Visi duomenys'!V70</f>
        <v>43159</v>
      </c>
      <c r="N74" s="316">
        <f>'Visi duomenys'!W70</f>
        <v>43921</v>
      </c>
      <c r="O74" s="311">
        <f>'Visi duomenys'!N70</f>
        <v>312531.76470588235</v>
      </c>
      <c r="P74" s="311">
        <f>'Visi duomenys'!S70</f>
        <v>265652</v>
      </c>
      <c r="Q74" s="311">
        <f>'Visi duomenys'!P70</f>
        <v>23439.882352941175</v>
      </c>
      <c r="R74" s="311">
        <f>'Visi duomenys'!O70+'Visi duomenys'!Q70+'Visi duomenys'!R70</f>
        <v>23439.882352941175</v>
      </c>
      <c r="S74" s="315">
        <f t="shared" si="0"/>
        <v>0</v>
      </c>
    </row>
    <row r="75" spans="1:19" s="315" customFormat="1" x14ac:dyDescent="0.25">
      <c r="A75" s="236" t="str">
        <f>'Visi duomenys'!A71</f>
        <v>2.1.2.</v>
      </c>
      <c r="B75" s="235" t="str">
        <f>'Visi duomenys'!B71</f>
        <v/>
      </c>
      <c r="C75" s="236" t="str">
        <f>'Visi duomenys'!D71</f>
        <v>Uždavinys. Gerinti sveikatos priežiūros įstaigų infrastruktūrą, kelti paslaugų kokybę ir jų prieinamumą (ypač tikslinėms grupėms), diegti sveiko senėjimo procesą regione.</v>
      </c>
      <c r="D75" s="235">
        <f>'Visi duomenys'!E71</f>
        <v>0</v>
      </c>
      <c r="E75" s="235">
        <f>'Visi duomenys'!F71</f>
        <v>0</v>
      </c>
      <c r="F75" s="235">
        <f>'Visi duomenys'!G71</f>
        <v>0</v>
      </c>
      <c r="G75" s="235">
        <f>'Visi duomenys'!H71</f>
        <v>0</v>
      </c>
      <c r="H75" s="235">
        <f>'Visi duomenys'!I71</f>
        <v>0</v>
      </c>
      <c r="I75" s="235">
        <f>'Visi duomenys'!J71</f>
        <v>0</v>
      </c>
      <c r="J75" s="236">
        <f>'Visi duomenys'!K71</f>
        <v>0</v>
      </c>
      <c r="K75" s="236">
        <f>'Visi duomenys'!L71</f>
        <v>0</v>
      </c>
      <c r="L75" s="235">
        <f>'Visi duomenys'!M71</f>
        <v>0</v>
      </c>
      <c r="M75" s="313">
        <f>'Visi duomenys'!V71</f>
        <v>0</v>
      </c>
      <c r="N75" s="313" t="str">
        <f>'Visi duomenys'!W71</f>
        <v xml:space="preserve"> </v>
      </c>
      <c r="O75" s="314">
        <f>'Visi duomenys'!N71</f>
        <v>0</v>
      </c>
      <c r="P75" s="314">
        <f>'Visi duomenys'!S71</f>
        <v>0</v>
      </c>
      <c r="Q75" s="314">
        <f>'Visi duomenys'!P71</f>
        <v>0</v>
      </c>
      <c r="R75" s="314">
        <f>'Visi duomenys'!O71+'Visi duomenys'!Q71+'Visi duomenys'!R71</f>
        <v>0</v>
      </c>
      <c r="S75" s="315">
        <f t="shared" si="0"/>
        <v>0</v>
      </c>
    </row>
    <row r="76" spans="1:19" s="315" customFormat="1" x14ac:dyDescent="0.25">
      <c r="A76" s="236" t="str">
        <f>'Visi duomenys'!A72</f>
        <v>2.1.2.1</v>
      </c>
      <c r="B76" s="235" t="str">
        <f>'Visi duomenys'!B72</f>
        <v/>
      </c>
      <c r="C76" s="236" t="str">
        <f>'Visi duomenys'!D72</f>
        <v>Priemonė: Sveikos gyvensenos skatinimas Tauragės regione</v>
      </c>
      <c r="D76" s="235">
        <f>'Visi duomenys'!E72</f>
        <v>0</v>
      </c>
      <c r="E76" s="235">
        <f>'Visi duomenys'!F72</f>
        <v>0</v>
      </c>
      <c r="F76" s="235">
        <f>'Visi duomenys'!G72</f>
        <v>0</v>
      </c>
      <c r="G76" s="235">
        <f>'Visi duomenys'!H72</f>
        <v>0</v>
      </c>
      <c r="H76" s="235">
        <f>'Visi duomenys'!I72</f>
        <v>0</v>
      </c>
      <c r="I76" s="235">
        <f>'Visi duomenys'!J72</f>
        <v>0</v>
      </c>
      <c r="J76" s="236">
        <f>'Visi duomenys'!K72</f>
        <v>0</v>
      </c>
      <c r="K76" s="236">
        <f>'Visi duomenys'!L72</f>
        <v>0</v>
      </c>
      <c r="L76" s="235">
        <f>'Visi duomenys'!M72</f>
        <v>0</v>
      </c>
      <c r="M76" s="313">
        <f>'Visi duomenys'!V72</f>
        <v>0</v>
      </c>
      <c r="N76" s="313" t="str">
        <f>'Visi duomenys'!W72</f>
        <v xml:space="preserve"> </v>
      </c>
      <c r="O76" s="314">
        <f>'Visi duomenys'!N72</f>
        <v>0</v>
      </c>
      <c r="P76" s="314">
        <f>'Visi duomenys'!S72</f>
        <v>0</v>
      </c>
      <c r="Q76" s="314">
        <f>'Visi duomenys'!P72</f>
        <v>0</v>
      </c>
      <c r="R76" s="314">
        <f>'Visi duomenys'!O72+'Visi duomenys'!Q72+'Visi duomenys'!R72</f>
        <v>0</v>
      </c>
      <c r="S76" s="315">
        <f t="shared" si="0"/>
        <v>0</v>
      </c>
    </row>
    <row r="77" spans="1:19" s="315" customFormat="1" x14ac:dyDescent="0.25">
      <c r="A77" s="237" t="str">
        <f>'Visi duomenys'!A73</f>
        <v>2.1.2.1.1</v>
      </c>
      <c r="B77" s="237" t="str">
        <f>'Visi duomenys'!B73</f>
        <v>R086630-470000-1184</v>
      </c>
      <c r="C77" s="237" t="str">
        <f>'Visi duomenys'!D73</f>
        <v>Sveikos gyvensenos skatinimas Pagėgių savivaldybėje</v>
      </c>
      <c r="D77" s="237" t="str">
        <f>'Visi duomenys'!E73</f>
        <v>PSA</v>
      </c>
      <c r="E77" s="237" t="str">
        <f>'Visi duomenys'!F73</f>
        <v>SAM</v>
      </c>
      <c r="F77" s="237" t="str">
        <f>'Visi duomenys'!G73</f>
        <v>Pagėgių savivalybė</v>
      </c>
      <c r="G77" s="237" t="str">
        <f>'Visi duomenys'!H73</f>
        <v>08.4.2-ESFA-R-630</v>
      </c>
      <c r="H77" s="237" t="str">
        <f>'Visi duomenys'!I73</f>
        <v>R</v>
      </c>
      <c r="I77" s="237">
        <f>'Visi duomenys'!J73</f>
        <v>0</v>
      </c>
      <c r="J77" s="234">
        <f>'Visi duomenys'!K73</f>
        <v>0</v>
      </c>
      <c r="K77" s="234">
        <f>'Visi duomenys'!L73</f>
        <v>0</v>
      </c>
      <c r="L77" s="237">
        <f>'Visi duomenys'!M73</f>
        <v>0</v>
      </c>
      <c r="M77" s="316">
        <f>'Visi duomenys'!V73</f>
        <v>43281</v>
      </c>
      <c r="N77" s="316">
        <f>'Visi duomenys'!W73</f>
        <v>44230</v>
      </c>
      <c r="O77" s="311">
        <f>'Visi duomenys'!N73</f>
        <v>46877.647058823532</v>
      </c>
      <c r="P77" s="311">
        <f>'Visi duomenys'!S73</f>
        <v>39846</v>
      </c>
      <c r="Q77" s="311">
        <f>'Visi duomenys'!P73</f>
        <v>3515.8235294117649</v>
      </c>
      <c r="R77" s="311">
        <f>'Visi duomenys'!O73+'Visi duomenys'!Q73+'Visi duomenys'!R73</f>
        <v>3515.8235294117649</v>
      </c>
      <c r="S77" s="315">
        <f t="shared" si="0"/>
        <v>0</v>
      </c>
    </row>
    <row r="78" spans="1:19" s="315" customFormat="1" x14ac:dyDescent="0.25">
      <c r="A78" s="237" t="str">
        <f>'Visi duomenys'!A74</f>
        <v>2.1.2.1.2</v>
      </c>
      <c r="B78" s="237" t="str">
        <f>'Visi duomenys'!B74</f>
        <v>R086630-470000-1185</v>
      </c>
      <c r="C78" s="237" t="str">
        <f>'Visi duomenys'!D74</f>
        <v>Jurbarko rajono gyventojų sveikos gyvensenos skatinimas</v>
      </c>
      <c r="D78" s="237" t="str">
        <f>'Visi duomenys'!E74</f>
        <v>JRS VSB</v>
      </c>
      <c r="E78" s="237" t="str">
        <f>'Visi duomenys'!F74</f>
        <v>SAM</v>
      </c>
      <c r="F78" s="237" t="str">
        <f>'Visi duomenys'!G74</f>
        <v>Jurbarko rajonas</v>
      </c>
      <c r="G78" s="237" t="str">
        <f>'Visi duomenys'!H74</f>
        <v>08.4.2-ESFA-R-630</v>
      </c>
      <c r="H78" s="237" t="str">
        <f>'Visi duomenys'!I74</f>
        <v>R</v>
      </c>
      <c r="I78" s="237">
        <f>'Visi duomenys'!J74</f>
        <v>0</v>
      </c>
      <c r="J78" s="234">
        <f>'Visi duomenys'!K74</f>
        <v>0</v>
      </c>
      <c r="K78" s="234">
        <f>'Visi duomenys'!L74</f>
        <v>0</v>
      </c>
      <c r="L78" s="237">
        <f>'Visi duomenys'!M74</f>
        <v>0</v>
      </c>
      <c r="M78" s="316">
        <f>'Visi duomenys'!V74</f>
        <v>43281</v>
      </c>
      <c r="N78" s="316">
        <f>'Visi duomenys'!W74</f>
        <v>44355</v>
      </c>
      <c r="O78" s="311">
        <f>'Visi duomenys'!N74</f>
        <v>137798.82352941178</v>
      </c>
      <c r="P78" s="311">
        <f>'Visi duomenys'!S74</f>
        <v>117129</v>
      </c>
      <c r="Q78" s="311">
        <f>'Visi duomenys'!P74</f>
        <v>10334.911764705883</v>
      </c>
      <c r="R78" s="311">
        <f>'Visi duomenys'!O74+'Visi duomenys'!Q74+'Visi duomenys'!R74</f>
        <v>10334.911764705883</v>
      </c>
      <c r="S78" s="315">
        <f t="shared" si="0"/>
        <v>0</v>
      </c>
    </row>
    <row r="79" spans="1:19" s="315" customFormat="1" x14ac:dyDescent="0.25">
      <c r="A79" s="237" t="str">
        <f>'Visi duomenys'!A75</f>
        <v>2.1.2.1.3</v>
      </c>
      <c r="B79" s="237" t="str">
        <f>'Visi duomenys'!B75</f>
        <v>R086630-470000-1186</v>
      </c>
      <c r="C79" s="237" t="str">
        <f>'Visi duomenys'!D75</f>
        <v>Sveikam gyvenimui sakome - TAIP!</v>
      </c>
      <c r="D79" s="237" t="str">
        <f>'Visi duomenys'!E75</f>
        <v>TRS VSB</v>
      </c>
      <c r="E79" s="237" t="str">
        <f>'Visi duomenys'!F75</f>
        <v>SAM</v>
      </c>
      <c r="F79" s="237" t="str">
        <f>'Visi duomenys'!G75</f>
        <v xml:space="preserve">Tauragės raj.  </v>
      </c>
      <c r="G79" s="237" t="str">
        <f>'Visi duomenys'!H75</f>
        <v>08.4.2-ESFA-R-630</v>
      </c>
      <c r="H79" s="237" t="str">
        <f>'Visi duomenys'!I75</f>
        <v>R</v>
      </c>
      <c r="I79" s="237">
        <f>'Visi duomenys'!J75</f>
        <v>0</v>
      </c>
      <c r="J79" s="234">
        <f>'Visi duomenys'!K75</f>
        <v>0</v>
      </c>
      <c r="K79" s="234">
        <f>'Visi duomenys'!L75</f>
        <v>0</v>
      </c>
      <c r="L79" s="237">
        <f>'Visi duomenys'!M75</f>
        <v>0</v>
      </c>
      <c r="M79" s="316">
        <f>'Visi duomenys'!V75</f>
        <v>43281</v>
      </c>
      <c r="N79" s="316">
        <f>'Visi duomenys'!W75</f>
        <v>44382</v>
      </c>
      <c r="O79" s="311">
        <f>'Visi duomenys'!N75</f>
        <v>190492.9411764706</v>
      </c>
      <c r="P79" s="311">
        <f>'Visi duomenys'!S75</f>
        <v>161919</v>
      </c>
      <c r="Q79" s="311">
        <f>'Visi duomenys'!P75</f>
        <v>14286.970588235294</v>
      </c>
      <c r="R79" s="311">
        <f>'Visi duomenys'!O75+'Visi duomenys'!Q75+'Visi duomenys'!R75</f>
        <v>14286.970588235294</v>
      </c>
    </row>
    <row r="80" spans="1:19" s="315" customFormat="1" x14ac:dyDescent="0.25">
      <c r="A80" s="237" t="str">
        <f>'Visi duomenys'!A76</f>
        <v>2.1.2.1.4</v>
      </c>
      <c r="B80" s="237" t="str">
        <f>'Visi duomenys'!B76</f>
        <v>R086630-470000-1187</v>
      </c>
      <c r="C80" s="237" t="str">
        <f>'Visi duomenys'!D76</f>
        <v>Šilalės rajono gyventojų sveikatos stiprinimas ir sveikos gyvensenos ugdymas</v>
      </c>
      <c r="D80" s="237" t="str">
        <f>'Visi duomenys'!E76</f>
        <v>ŠRS VSB</v>
      </c>
      <c r="E80" s="237" t="str">
        <f>'Visi duomenys'!F76</f>
        <v>SAM</v>
      </c>
      <c r="F80" s="237" t="str">
        <f>'Visi duomenys'!G76</f>
        <v xml:space="preserve">Šilalės raj.  </v>
      </c>
      <c r="G80" s="237" t="str">
        <f>'Visi duomenys'!H76</f>
        <v>08.4.2-ESFA-R-630</v>
      </c>
      <c r="H80" s="237" t="str">
        <f>'Visi duomenys'!I76</f>
        <v>R</v>
      </c>
      <c r="I80" s="237">
        <f>'Visi duomenys'!J76</f>
        <v>0</v>
      </c>
      <c r="J80" s="234">
        <f>'Visi duomenys'!K76</f>
        <v>0</v>
      </c>
      <c r="K80" s="234">
        <f>'Visi duomenys'!L76</f>
        <v>0</v>
      </c>
      <c r="L80" s="237">
        <f>'Visi duomenys'!M76</f>
        <v>0</v>
      </c>
      <c r="M80" s="316">
        <f>'Visi duomenys'!V76</f>
        <v>43281</v>
      </c>
      <c r="N80" s="316">
        <f>'Visi duomenys'!W76</f>
        <v>44624</v>
      </c>
      <c r="O80" s="311">
        <f>'Visi duomenys'!N76</f>
        <v>121941.17647058824</v>
      </c>
      <c r="P80" s="311">
        <f>'Visi duomenys'!S76</f>
        <v>103650</v>
      </c>
      <c r="Q80" s="311">
        <f>'Visi duomenys'!P76</f>
        <v>9145.5882352941171</v>
      </c>
      <c r="R80" s="311">
        <f>'Visi duomenys'!O76+'Visi duomenys'!Q76+'Visi duomenys'!R76</f>
        <v>9145.5882352941171</v>
      </c>
      <c r="S80" s="315">
        <f t="shared" si="0"/>
        <v>0</v>
      </c>
    </row>
    <row r="81" spans="1:19" s="315" customFormat="1" x14ac:dyDescent="0.25">
      <c r="A81" s="236" t="str">
        <f>'Visi duomenys'!A77</f>
        <v>2.1.2.2</v>
      </c>
      <c r="B81" s="235" t="str">
        <f>'Visi duomenys'!B77</f>
        <v/>
      </c>
      <c r="C81" s="236" t="str">
        <f>'Visi duomenys'!D77</f>
        <v>Priemonė: Priemonių, gerinančių ambulatorinių sveikatos priežiūros paslaugų prieinamumą tuberkulioze sergantiems asmenims, įgyvendinimas</v>
      </c>
      <c r="D81" s="235">
        <f>'Visi duomenys'!E77</f>
        <v>0</v>
      </c>
      <c r="E81" s="235">
        <f>'Visi duomenys'!F77</f>
        <v>0</v>
      </c>
      <c r="F81" s="235">
        <f>'Visi duomenys'!G77</f>
        <v>0</v>
      </c>
      <c r="G81" s="235">
        <f>'Visi duomenys'!H77</f>
        <v>0</v>
      </c>
      <c r="H81" s="235">
        <f>'Visi duomenys'!I77</f>
        <v>0</v>
      </c>
      <c r="I81" s="235">
        <f>'Visi duomenys'!J77</f>
        <v>0</v>
      </c>
      <c r="J81" s="236">
        <f>'Visi duomenys'!K77</f>
        <v>0</v>
      </c>
      <c r="K81" s="236">
        <f>'Visi duomenys'!L77</f>
        <v>0</v>
      </c>
      <c r="L81" s="235">
        <f>'Visi duomenys'!M77</f>
        <v>0</v>
      </c>
      <c r="M81" s="313">
        <f>'Visi duomenys'!V77</f>
        <v>0</v>
      </c>
      <c r="N81" s="313" t="str">
        <f>'Visi duomenys'!W77</f>
        <v xml:space="preserve"> </v>
      </c>
      <c r="O81" s="314">
        <f>'Visi duomenys'!N77</f>
        <v>0</v>
      </c>
      <c r="P81" s="314">
        <f>'Visi duomenys'!S77</f>
        <v>0</v>
      </c>
      <c r="Q81" s="314">
        <f>'Visi duomenys'!P77</f>
        <v>0</v>
      </c>
      <c r="R81" s="314">
        <f>'Visi duomenys'!O77+'Visi duomenys'!Q77+'Visi duomenys'!R77</f>
        <v>0</v>
      </c>
      <c r="S81" s="315">
        <f t="shared" si="0"/>
        <v>0</v>
      </c>
    </row>
    <row r="82" spans="1:19" s="315" customFormat="1" x14ac:dyDescent="0.25">
      <c r="A82" s="237" t="str">
        <f>'Visi duomenys'!A78</f>
        <v>2.1.2.2.1</v>
      </c>
      <c r="B82" s="237" t="str">
        <f>'Visi duomenys'!B78</f>
        <v>R086615-470000-1189</v>
      </c>
      <c r="C82" s="237" t="str">
        <f>'Visi duomenys'!D78</f>
        <v>Priemonių, gerinančių ambulatorinių asmens sveikatos priežiūros paslaugų prieinamumą tuberkulioze sergantiems asmenims Jurbarko rajone, įgyvendinimas</v>
      </c>
      <c r="D82" s="237" t="str">
        <f>'Visi duomenys'!E78</f>
        <v>JRS PSPC</v>
      </c>
      <c r="E82" s="237" t="str">
        <f>'Visi duomenys'!F78</f>
        <v>SAM</v>
      </c>
      <c r="F82" s="237" t="str">
        <f>'Visi duomenys'!G78</f>
        <v>Jurbarko rajonas</v>
      </c>
      <c r="G82" s="237" t="str">
        <f>'Visi duomenys'!H78</f>
        <v xml:space="preserve">08.4.2-ESFA-R-615 </v>
      </c>
      <c r="H82" s="237" t="str">
        <f>'Visi duomenys'!I78</f>
        <v>R</v>
      </c>
      <c r="I82" s="237">
        <f>'Visi duomenys'!J78</f>
        <v>0</v>
      </c>
      <c r="J82" s="234">
        <f>'Visi duomenys'!K78</f>
        <v>0</v>
      </c>
      <c r="K82" s="234">
        <f>'Visi duomenys'!L78</f>
        <v>0</v>
      </c>
      <c r="L82" s="237">
        <f>'Visi duomenys'!M78</f>
        <v>0</v>
      </c>
      <c r="M82" s="316">
        <f>'Visi duomenys'!V78</f>
        <v>43312</v>
      </c>
      <c r="N82" s="316">
        <f>'Visi duomenys'!W78</f>
        <v>44408</v>
      </c>
      <c r="O82" s="311">
        <f>'Visi duomenys'!N78</f>
        <v>12312.235294117647</v>
      </c>
      <c r="P82" s="311">
        <f>'Visi duomenys'!S78</f>
        <v>10465.4</v>
      </c>
      <c r="Q82" s="311">
        <f>'Visi duomenys'!P78</f>
        <v>923.4176470588236</v>
      </c>
      <c r="R82" s="311">
        <f>'Visi duomenys'!O78+'Visi duomenys'!Q78+'Visi duomenys'!R78</f>
        <v>923.4176470588236</v>
      </c>
      <c r="S82" s="315">
        <f t="shared" ref="S82" si="1">O82-P82-Q82-R82</f>
        <v>0</v>
      </c>
    </row>
    <row r="83" spans="1:19" s="315" customFormat="1" x14ac:dyDescent="0.25">
      <c r="A83" s="237" t="str">
        <f>'Visi duomenys'!A79</f>
        <v>2.1.2.2.2</v>
      </c>
      <c r="B83" s="237" t="str">
        <f>'Visi duomenys'!B79</f>
        <v>R086615-470000-1190</v>
      </c>
      <c r="C83" s="237" t="str">
        <f>'Visi duomenys'!D79</f>
        <v>Pagėgių savivaldybės gyventojų sergančių tuberkulioze, sveikatos priežiūros paslaugų prieinamumo gerinimas</v>
      </c>
      <c r="D83" s="237" t="str">
        <f>'Visi duomenys'!E79</f>
        <v>PSA</v>
      </c>
      <c r="E83" s="237" t="str">
        <f>'Visi duomenys'!F79</f>
        <v>SAM</v>
      </c>
      <c r="F83" s="237" t="str">
        <f>'Visi duomenys'!G79</f>
        <v>Pagėgių sav.</v>
      </c>
      <c r="G83" s="237" t="str">
        <f>'Visi duomenys'!H79</f>
        <v xml:space="preserve">08.4.2-ESFA-R-615 </v>
      </c>
      <c r="H83" s="237" t="str">
        <f>'Visi duomenys'!I79</f>
        <v>R</v>
      </c>
      <c r="I83" s="237">
        <f>'Visi duomenys'!J79</f>
        <v>0</v>
      </c>
      <c r="J83" s="234">
        <f>'Visi duomenys'!K79</f>
        <v>0</v>
      </c>
      <c r="K83" s="234">
        <f>'Visi duomenys'!L79</f>
        <v>0</v>
      </c>
      <c r="L83" s="237">
        <f>'Visi duomenys'!M79</f>
        <v>0</v>
      </c>
      <c r="M83" s="316">
        <f>'Visi duomenys'!V79</f>
        <v>43373</v>
      </c>
      <c r="N83" s="316">
        <f>'Visi duomenys'!W79</f>
        <v>44381</v>
      </c>
      <c r="O83" s="311">
        <f>'Visi duomenys'!N79</f>
        <v>4317</v>
      </c>
      <c r="P83" s="311">
        <f>'Visi duomenys'!S79</f>
        <v>3669.6</v>
      </c>
      <c r="Q83" s="311">
        <f>'Visi duomenys'!P79</f>
        <v>323.7</v>
      </c>
      <c r="R83" s="311">
        <f>'Visi duomenys'!O79+'Visi duomenys'!Q79+'Visi duomenys'!R79</f>
        <v>323.7</v>
      </c>
      <c r="S83" s="315">
        <f t="shared" ref="S83:S144" si="2">O83-P83-Q83-R83</f>
        <v>0</v>
      </c>
    </row>
    <row r="84" spans="1:19" s="315" customFormat="1" x14ac:dyDescent="0.25">
      <c r="A84" s="237" t="str">
        <f>'Visi duomenys'!A80</f>
        <v>2.1.2.2.3</v>
      </c>
      <c r="B84" s="237" t="str">
        <f>'Visi duomenys'!B80</f>
        <v>R086615-470000-1191</v>
      </c>
      <c r="C84" s="237" t="str">
        <f>'Visi duomenys'!D80</f>
        <v>Ambulatorinių sveikatos priežiūros paslaugų prieinamumo Šilalės PSPC gerinimas tuberkulioze sergantiems asmenims</v>
      </c>
      <c r="D84" s="237" t="str">
        <f>'Visi duomenys'!E80</f>
        <v>Šilalės PSPC</v>
      </c>
      <c r="E84" s="237" t="str">
        <f>'Visi duomenys'!F80</f>
        <v>SAM</v>
      </c>
      <c r="F84" s="237" t="str">
        <f>'Visi duomenys'!G80</f>
        <v>Šilalės rajonas</v>
      </c>
      <c r="G84" s="237" t="str">
        <f>'Visi duomenys'!H80</f>
        <v xml:space="preserve">08.4.2-ESFA-R-615 </v>
      </c>
      <c r="H84" s="237" t="str">
        <f>'Visi duomenys'!I80</f>
        <v>R</v>
      </c>
      <c r="I84" s="237">
        <f>'Visi duomenys'!J80</f>
        <v>0</v>
      </c>
      <c r="J84" s="234">
        <f>'Visi duomenys'!K80</f>
        <v>0</v>
      </c>
      <c r="K84" s="234">
        <f>'Visi duomenys'!L80</f>
        <v>0</v>
      </c>
      <c r="L84" s="237">
        <f>'Visi duomenys'!M80</f>
        <v>0</v>
      </c>
      <c r="M84" s="316">
        <f>'Visi duomenys'!V80</f>
        <v>43373</v>
      </c>
      <c r="N84" s="316">
        <f>'Visi duomenys'!W80</f>
        <v>44381</v>
      </c>
      <c r="O84" s="311">
        <f>'Visi duomenys'!N80</f>
        <v>10980</v>
      </c>
      <c r="P84" s="311">
        <f>'Visi duomenys'!S80</f>
        <v>9333</v>
      </c>
      <c r="Q84" s="311">
        <f>'Visi duomenys'!P80</f>
        <v>823.5</v>
      </c>
      <c r="R84" s="311">
        <f>'Visi duomenys'!O80+'Visi duomenys'!Q80+'Visi duomenys'!R80</f>
        <v>823.5</v>
      </c>
      <c r="S84" s="315">
        <f t="shared" si="2"/>
        <v>0</v>
      </c>
    </row>
    <row r="85" spans="1:19" s="315" customFormat="1" x14ac:dyDescent="0.25">
      <c r="A85" s="237" t="str">
        <f>'Visi duomenys'!A81</f>
        <v>2.1.2.2.4</v>
      </c>
      <c r="B85" s="237" t="str">
        <f>'Visi duomenys'!B81</f>
        <v>R086615-470000-1192</v>
      </c>
      <c r="C85" s="237" t="str">
        <f>'Visi duomenys'!D81</f>
        <v>Socialinės paramos priemonių teikimas tuberkulioze sergantiems Tauragės rajono gyventojams</v>
      </c>
      <c r="D85" s="237" t="str">
        <f>'Visi duomenys'!E81</f>
        <v>VŠĮ Tauragės rajono PSPC</v>
      </c>
      <c r="E85" s="237" t="str">
        <f>'Visi duomenys'!F81</f>
        <v>SAM</v>
      </c>
      <c r="F85" s="237" t="str">
        <f>'Visi duomenys'!G81</f>
        <v>Tauragės rajonas</v>
      </c>
      <c r="G85" s="237" t="str">
        <f>'Visi duomenys'!H81</f>
        <v xml:space="preserve">08.4.2-ESFA-R-615 </v>
      </c>
      <c r="H85" s="237" t="str">
        <f>'Visi duomenys'!I81</f>
        <v>R</v>
      </c>
      <c r="I85" s="237">
        <f>'Visi duomenys'!J81</f>
        <v>0</v>
      </c>
      <c r="J85" s="234">
        <f>'Visi duomenys'!K81</f>
        <v>0</v>
      </c>
      <c r="K85" s="234">
        <f>'Visi duomenys'!L81</f>
        <v>0</v>
      </c>
      <c r="L85" s="237">
        <f>'Visi duomenys'!M81</f>
        <v>0</v>
      </c>
      <c r="M85" s="316">
        <f>'Visi duomenys'!V81</f>
        <v>43465</v>
      </c>
      <c r="N85" s="316">
        <f>'Visi duomenys'!W81</f>
        <v>44615</v>
      </c>
      <c r="O85" s="311">
        <f>'Visi duomenys'!N81</f>
        <v>17152.939999999999</v>
      </c>
      <c r="P85" s="311">
        <f>'Visi duomenys'!S81</f>
        <v>14580</v>
      </c>
      <c r="Q85" s="311">
        <f>'Visi duomenys'!P81</f>
        <v>1286.47</v>
      </c>
      <c r="R85" s="311">
        <f>'Visi duomenys'!O81+'Visi duomenys'!Q81+'Visi duomenys'!R81</f>
        <v>1286.47</v>
      </c>
      <c r="S85" s="315">
        <f t="shared" si="2"/>
        <v>0</v>
      </c>
    </row>
    <row r="86" spans="1:19" s="315" customFormat="1" x14ac:dyDescent="0.25">
      <c r="A86" s="236" t="str">
        <f>'Visi duomenys'!A82</f>
        <v>2.1.2.3</v>
      </c>
      <c r="B86" s="235">
        <f>'Visi duomenys'!B82</f>
        <v>0</v>
      </c>
      <c r="C86" s="236" t="str">
        <f>'Visi duomenys'!D82</f>
        <v>Priemonė: Pirminės asmens sveikatos priežiūros veiklos efektyvumo didinimas</v>
      </c>
      <c r="D86" s="235">
        <f>'Visi duomenys'!E82</f>
        <v>0</v>
      </c>
      <c r="E86" s="235">
        <f>'Visi duomenys'!F82</f>
        <v>0</v>
      </c>
      <c r="F86" s="235">
        <f>'Visi duomenys'!G82</f>
        <v>0</v>
      </c>
      <c r="G86" s="235">
        <f>'Visi duomenys'!H82</f>
        <v>0</v>
      </c>
      <c r="H86" s="235">
        <f>'Visi duomenys'!I82</f>
        <v>0</v>
      </c>
      <c r="I86" s="235">
        <f>'Visi duomenys'!J82</f>
        <v>0</v>
      </c>
      <c r="J86" s="236">
        <f>'Visi duomenys'!K82</f>
        <v>0</v>
      </c>
      <c r="K86" s="236">
        <f>'Visi duomenys'!L82</f>
        <v>0</v>
      </c>
      <c r="L86" s="235">
        <f>'Visi duomenys'!M82</f>
        <v>0</v>
      </c>
      <c r="M86" s="313">
        <f>'Visi duomenys'!V82</f>
        <v>0</v>
      </c>
      <c r="N86" s="313" t="str">
        <f>'Visi duomenys'!W82</f>
        <v xml:space="preserve"> </v>
      </c>
      <c r="O86" s="314">
        <f>'Visi duomenys'!N82</f>
        <v>0</v>
      </c>
      <c r="P86" s="314">
        <f>'Visi duomenys'!S82</f>
        <v>0</v>
      </c>
      <c r="Q86" s="314">
        <f>'Visi duomenys'!P82</f>
        <v>0</v>
      </c>
      <c r="R86" s="314">
        <f>'Visi duomenys'!O82+'Visi duomenys'!Q82+'Visi duomenys'!R82</f>
        <v>0</v>
      </c>
      <c r="S86" s="315">
        <f t="shared" si="2"/>
        <v>0</v>
      </c>
    </row>
    <row r="87" spans="1:19" s="315" customFormat="1" x14ac:dyDescent="0.25">
      <c r="A87" s="237" t="str">
        <f>'Visi duomenys'!A83</f>
        <v>2.1.2.3.1</v>
      </c>
      <c r="B87" s="237" t="str">
        <f>'Visi duomenys'!B83</f>
        <v>R086609-270000-0001</v>
      </c>
      <c r="C87" s="237" t="str">
        <f>'Visi duomenys'!D83</f>
        <v>Pagėgių PSPC paslaugų prieinamumo ir kokybės gerinimas</v>
      </c>
      <c r="D87" s="237" t="str">
        <f>'Visi duomenys'!E83</f>
        <v>PSA</v>
      </c>
      <c r="E87" s="237" t="str">
        <f>'Visi duomenys'!F83</f>
        <v>SAM</v>
      </c>
      <c r="F87" s="237" t="str">
        <f>'Visi duomenys'!G83</f>
        <v>Pagėgių sav.</v>
      </c>
      <c r="G87" s="237" t="str">
        <f>'Visi duomenys'!H83</f>
        <v>08.1.3-CPVA-R-609</v>
      </c>
      <c r="H87" s="237" t="str">
        <f>'Visi duomenys'!I83</f>
        <v>R</v>
      </c>
      <c r="I87" s="237">
        <f>'Visi duomenys'!J83</f>
        <v>0</v>
      </c>
      <c r="J87" s="234">
        <f>'Visi duomenys'!K83</f>
        <v>0</v>
      </c>
      <c r="K87" s="234">
        <f>'Visi duomenys'!L83</f>
        <v>0</v>
      </c>
      <c r="L87" s="237">
        <f>'Visi duomenys'!M83</f>
        <v>0</v>
      </c>
      <c r="M87" s="316">
        <f>'Visi duomenys'!V83</f>
        <v>43465</v>
      </c>
      <c r="N87" s="316">
        <f>'Visi duomenys'!W83</f>
        <v>43889</v>
      </c>
      <c r="O87" s="311">
        <f>'Visi duomenys'!N83</f>
        <v>33913.86</v>
      </c>
      <c r="P87" s="311">
        <f>'Visi duomenys'!S83</f>
        <v>28826.77</v>
      </c>
      <c r="Q87" s="311">
        <f>'Visi duomenys'!P83</f>
        <v>2543.5500000000002</v>
      </c>
      <c r="R87" s="311">
        <f>'Visi duomenys'!O83+'Visi duomenys'!Q83+'Visi duomenys'!R83</f>
        <v>2543.54</v>
      </c>
      <c r="S87" s="315">
        <f t="shared" si="2"/>
        <v>0</v>
      </c>
    </row>
    <row r="88" spans="1:19" s="315" customFormat="1" x14ac:dyDescent="0.25">
      <c r="A88" s="237" t="str">
        <f>'Visi duomenys'!A84</f>
        <v>2.1.2.3.2</v>
      </c>
      <c r="B88" s="237" t="str">
        <f>'Visi duomenys'!B84</f>
        <v>R086609-270000-0002</v>
      </c>
      <c r="C88" s="237" t="str">
        <f>'Visi duomenys'!D84</f>
        <v>IĮ Pagėgių šeimos centras veiklos efektyvumo gerinimas</v>
      </c>
      <c r="D88" s="237" t="str">
        <f>'Visi duomenys'!E84</f>
        <v>IĮ "Pagėgių šeimos centras"</v>
      </c>
      <c r="E88" s="237" t="str">
        <f>'Visi duomenys'!F84</f>
        <v>SAM</v>
      </c>
      <c r="F88" s="237" t="str">
        <f>'Visi duomenys'!G84</f>
        <v>Pagėgių sav.</v>
      </c>
      <c r="G88" s="237" t="str">
        <f>'Visi duomenys'!H84</f>
        <v>08.1.3-CPVA-R-609</v>
      </c>
      <c r="H88" s="237" t="str">
        <f>'Visi duomenys'!I84</f>
        <v>R</v>
      </c>
      <c r="I88" s="237">
        <f>'Visi duomenys'!J84</f>
        <v>0</v>
      </c>
      <c r="J88" s="234">
        <f>'Visi duomenys'!K84</f>
        <v>0</v>
      </c>
      <c r="K88" s="234">
        <f>'Visi duomenys'!L84</f>
        <v>0</v>
      </c>
      <c r="L88" s="237">
        <f>'Visi duomenys'!M84</f>
        <v>0</v>
      </c>
      <c r="M88" s="316">
        <f>'Visi duomenys'!V84</f>
        <v>43434</v>
      </c>
      <c r="N88" s="316">
        <f>'Visi duomenys'!W84</f>
        <v>43646</v>
      </c>
      <c r="O88" s="311">
        <f>'Visi duomenys'!N84</f>
        <v>34031.5</v>
      </c>
      <c r="P88" s="311">
        <f>'Visi duomenys'!S84</f>
        <v>28926.78</v>
      </c>
      <c r="Q88" s="311">
        <f>'Visi duomenys'!P84</f>
        <v>2552.36</v>
      </c>
      <c r="R88" s="311">
        <f>'Visi duomenys'!O84+'Visi duomenys'!Q84+'Visi duomenys'!R84</f>
        <v>2552.36</v>
      </c>
      <c r="S88" s="315">
        <f t="shared" si="2"/>
        <v>0</v>
      </c>
    </row>
    <row r="89" spans="1:19" s="315" customFormat="1" x14ac:dyDescent="0.25">
      <c r="A89" s="237" t="str">
        <f>'Visi duomenys'!A85</f>
        <v>2.1.2.3.3</v>
      </c>
      <c r="B89" s="237" t="str">
        <f>'Visi duomenys'!B85</f>
        <v>R086609-270000-0003</v>
      </c>
      <c r="C89" s="237" t="str">
        <f>'Visi duomenys'!D85</f>
        <v>Jurbarko rajono viešųjų pirminės sveikatos priežiūros įstaigų veiklos efektyvumo didinimas</v>
      </c>
      <c r="D89" s="237" t="str">
        <f>'Visi duomenys'!E85</f>
        <v>JPSPC</v>
      </c>
      <c r="E89" s="237" t="str">
        <f>'Visi duomenys'!F85</f>
        <v>SAM</v>
      </c>
      <c r="F89" s="237" t="str">
        <f>'Visi duomenys'!G85</f>
        <v>Jurbarko r.</v>
      </c>
      <c r="G89" s="237" t="str">
        <f>'Visi duomenys'!H85</f>
        <v>08.1.3-CPVA-R-609</v>
      </c>
      <c r="H89" s="237" t="str">
        <f>'Visi duomenys'!I85</f>
        <v>R</v>
      </c>
      <c r="I89" s="237">
        <f>'Visi duomenys'!J85</f>
        <v>0</v>
      </c>
      <c r="J89" s="234">
        <f>'Visi duomenys'!K85</f>
        <v>0</v>
      </c>
      <c r="K89" s="234">
        <f>'Visi duomenys'!L85</f>
        <v>0</v>
      </c>
      <c r="L89" s="237">
        <f>'Visi duomenys'!M85</f>
        <v>0</v>
      </c>
      <c r="M89" s="316">
        <f>'Visi duomenys'!V85</f>
        <v>43434</v>
      </c>
      <c r="N89" s="316">
        <f>'Visi duomenys'!W85</f>
        <v>43889</v>
      </c>
      <c r="O89" s="311">
        <f>'Visi duomenys'!N85</f>
        <v>187089.72</v>
      </c>
      <c r="P89" s="311">
        <f>'Visi duomenys'!S85</f>
        <v>159026.25</v>
      </c>
      <c r="Q89" s="311">
        <f>'Visi duomenys'!P85</f>
        <v>14031.72</v>
      </c>
      <c r="R89" s="311">
        <f>'Visi duomenys'!O85+'Visi duomenys'!Q85+'Visi duomenys'!R85</f>
        <v>14031.75</v>
      </c>
      <c r="S89" s="315">
        <f t="shared" si="2"/>
        <v>0</v>
      </c>
    </row>
    <row r="90" spans="1:19" s="315" customFormat="1" x14ac:dyDescent="0.25">
      <c r="A90" s="237" t="str">
        <f>'Visi duomenys'!A86</f>
        <v>2.1.2.3.4</v>
      </c>
      <c r="B90" s="237" t="str">
        <f>'Visi duomenys'!B86</f>
        <v>R086609-270000-0004</v>
      </c>
      <c r="C90" s="237" t="str">
        <f>'Visi duomenys'!D86</f>
        <v>UAB Jurbarko šeimos klinikos pirminės asmens sveikatos priežiūros veiklos efektyvumo didinimas</v>
      </c>
      <c r="D90" s="237" t="str">
        <f>'Visi duomenys'!E86</f>
        <v>UAB Jurbarko šeimos klinika</v>
      </c>
      <c r="E90" s="237" t="str">
        <f>'Visi duomenys'!F86</f>
        <v>SAM</v>
      </c>
      <c r="F90" s="237" t="str">
        <f>'Visi duomenys'!G86</f>
        <v>Jurbarko r.</v>
      </c>
      <c r="G90" s="237" t="str">
        <f>'Visi duomenys'!H86</f>
        <v>08.1.3-CPVA-R-609</v>
      </c>
      <c r="H90" s="237" t="str">
        <f>'Visi duomenys'!I86</f>
        <v>R</v>
      </c>
      <c r="I90" s="237">
        <f>'Visi duomenys'!J86</f>
        <v>0</v>
      </c>
      <c r="J90" s="234">
        <f>'Visi duomenys'!K86</f>
        <v>0</v>
      </c>
      <c r="K90" s="234">
        <f>'Visi duomenys'!L86</f>
        <v>0</v>
      </c>
      <c r="L90" s="237">
        <f>'Visi duomenys'!M86</f>
        <v>0</v>
      </c>
      <c r="M90" s="316">
        <f>'Visi duomenys'!V86</f>
        <v>43434</v>
      </c>
      <c r="N90" s="316">
        <f>'Visi duomenys'!W86</f>
        <v>43829</v>
      </c>
      <c r="O90" s="311">
        <f>'Visi duomenys'!N86</f>
        <v>25115.61</v>
      </c>
      <c r="P90" s="311">
        <f>'Visi duomenys'!S86</f>
        <v>19887.169999999998</v>
      </c>
      <c r="Q90" s="311">
        <f>'Visi duomenys'!P86</f>
        <v>1754.75</v>
      </c>
      <c r="R90" s="311">
        <f>'Visi duomenys'!O86+'Visi duomenys'!Q86+'Visi duomenys'!R86</f>
        <v>3473.69</v>
      </c>
      <c r="S90" s="315">
        <f t="shared" si="2"/>
        <v>0</v>
      </c>
    </row>
    <row r="91" spans="1:19" s="315" customFormat="1" x14ac:dyDescent="0.25">
      <c r="A91" s="237" t="str">
        <f>'Visi duomenys'!A87</f>
        <v>2.1.2.3.5</v>
      </c>
      <c r="B91" s="237" t="str">
        <f>'Visi duomenys'!B87</f>
        <v>R086609-270000-0005</v>
      </c>
      <c r="C91" s="237" t="str">
        <f>'Visi duomenys'!D87</f>
        <v>N. Dungveckienės šeimos klinikos pirminės asmens sveikatos priežiūros veiklos efektyvumo didinimas</v>
      </c>
      <c r="D91" s="237" t="str">
        <f>'Visi duomenys'!E87</f>
        <v>N. Dungveckienės šeimos klinika</v>
      </c>
      <c r="E91" s="237" t="str">
        <f>'Visi duomenys'!F87</f>
        <v>SAM</v>
      </c>
      <c r="F91" s="237" t="str">
        <f>'Visi duomenys'!G87</f>
        <v>Jurbarko r.</v>
      </c>
      <c r="G91" s="237" t="str">
        <f>'Visi duomenys'!H87</f>
        <v>08.1.3-CPVA-R-609</v>
      </c>
      <c r="H91" s="237" t="str">
        <f>'Visi duomenys'!I87</f>
        <v>R</v>
      </c>
      <c r="I91" s="237">
        <f>'Visi duomenys'!J87</f>
        <v>0</v>
      </c>
      <c r="J91" s="234">
        <f>'Visi duomenys'!K87</f>
        <v>0</v>
      </c>
      <c r="K91" s="234">
        <f>'Visi duomenys'!L87</f>
        <v>0</v>
      </c>
      <c r="L91" s="237">
        <f>'Visi duomenys'!M87</f>
        <v>0</v>
      </c>
      <c r="M91" s="316">
        <f>'Visi duomenys'!V87</f>
        <v>43434</v>
      </c>
      <c r="N91" s="316">
        <f>'Visi duomenys'!W87</f>
        <v>43830</v>
      </c>
      <c r="O91" s="311">
        <f>'Visi duomenys'!N87</f>
        <v>23626.350000000002</v>
      </c>
      <c r="P91" s="311">
        <f>'Visi duomenys'!S87</f>
        <v>20082.400000000001</v>
      </c>
      <c r="Q91" s="311">
        <f>'Visi duomenys'!P87</f>
        <v>1771.97</v>
      </c>
      <c r="R91" s="311">
        <f>'Visi duomenys'!O87+'Visi duomenys'!Q87+'Visi duomenys'!R87</f>
        <v>1771.98</v>
      </c>
      <c r="S91" s="315">
        <f t="shared" si="2"/>
        <v>0</v>
      </c>
    </row>
    <row r="92" spans="1:19" s="315" customFormat="1" x14ac:dyDescent="0.25">
      <c r="A92" s="237" t="str">
        <f>'Visi duomenys'!A88</f>
        <v>2.1.2.3.6</v>
      </c>
      <c r="B92" s="237" t="str">
        <f>'Visi duomenys'!B88</f>
        <v>R086609-270000-0006</v>
      </c>
      <c r="C92" s="237" t="str">
        <f>'Visi duomenys'!D88</f>
        <v>T.Švedko gydytojos kabineto pirminės asmens sveikatos priežiūros veiklos efektyvumo didinimas</v>
      </c>
      <c r="D92" s="237" t="str">
        <f>'Visi duomenys'!E88</f>
        <v>T. Švedko gydytojos kabinetas</v>
      </c>
      <c r="E92" s="237" t="str">
        <f>'Visi duomenys'!F88</f>
        <v>SAM</v>
      </c>
      <c r="F92" s="237" t="str">
        <f>'Visi duomenys'!G88</f>
        <v>Jurbarko r.</v>
      </c>
      <c r="G92" s="237" t="str">
        <f>'Visi duomenys'!H88</f>
        <v>08.1.3-CPVA-R-609</v>
      </c>
      <c r="H92" s="237" t="str">
        <f>'Visi duomenys'!I88</f>
        <v>R</v>
      </c>
      <c r="I92" s="237">
        <f>'Visi duomenys'!J88</f>
        <v>0</v>
      </c>
      <c r="J92" s="234">
        <f>'Visi duomenys'!K88</f>
        <v>0</v>
      </c>
      <c r="K92" s="234">
        <f>'Visi duomenys'!L88</f>
        <v>0</v>
      </c>
      <c r="L92" s="237">
        <f>'Visi duomenys'!M88</f>
        <v>0</v>
      </c>
      <c r="M92" s="316">
        <f>'Visi duomenys'!V88</f>
        <v>43434</v>
      </c>
      <c r="N92" s="316">
        <f>'Visi duomenys'!W88</f>
        <v>43830</v>
      </c>
      <c r="O92" s="311">
        <f>'Visi duomenys'!N88</f>
        <v>14262.54</v>
      </c>
      <c r="P92" s="311">
        <f>'Visi duomenys'!S88</f>
        <v>12123.16</v>
      </c>
      <c r="Q92" s="311">
        <f>'Visi duomenys'!P88</f>
        <v>1069.68</v>
      </c>
      <c r="R92" s="311">
        <f>'Visi duomenys'!O88+'Visi duomenys'!Q88+'Visi duomenys'!R88</f>
        <v>1069.7</v>
      </c>
      <c r="S92" s="315">
        <f t="shared" si="2"/>
        <v>0</v>
      </c>
    </row>
    <row r="93" spans="1:19" s="315" customFormat="1" x14ac:dyDescent="0.25">
      <c r="A93" s="237" t="str">
        <f>'Visi duomenys'!A89</f>
        <v>2.1.2.3.7</v>
      </c>
      <c r="B93" s="237" t="str">
        <f>'Visi duomenys'!B89</f>
        <v>R086609-270000-0007</v>
      </c>
      <c r="C93" s="237" t="str">
        <f>'Visi duomenys'!D89</f>
        <v>V. R. Petkinienės IĮ „Philema“ pirminės asmens sveikatos priežiūros veiklos efektyvumo didinimas</v>
      </c>
      <c r="D93" s="237" t="str">
        <f>'Visi duomenys'!E89</f>
        <v xml:space="preserve">V. R. Petkinienės IĮ "Philema" </v>
      </c>
      <c r="E93" s="237" t="str">
        <f>'Visi duomenys'!F89</f>
        <v>SAM</v>
      </c>
      <c r="F93" s="237" t="str">
        <f>'Visi duomenys'!G89</f>
        <v>Jurbarko r.</v>
      </c>
      <c r="G93" s="237" t="str">
        <f>'Visi duomenys'!H89</f>
        <v>08.1.3-CPVA-R-609</v>
      </c>
      <c r="H93" s="237" t="str">
        <f>'Visi duomenys'!I89</f>
        <v>R</v>
      </c>
      <c r="I93" s="237">
        <f>'Visi duomenys'!J89</f>
        <v>0</v>
      </c>
      <c r="J93" s="234">
        <f>'Visi duomenys'!K89</f>
        <v>0</v>
      </c>
      <c r="K93" s="234">
        <f>'Visi duomenys'!L89</f>
        <v>0</v>
      </c>
      <c r="L93" s="237">
        <f>'Visi duomenys'!M89</f>
        <v>0</v>
      </c>
      <c r="M93" s="316">
        <f>'Visi duomenys'!V89</f>
        <v>43434</v>
      </c>
      <c r="N93" s="316">
        <f>'Visi duomenys'!W89</f>
        <v>43830</v>
      </c>
      <c r="O93" s="311">
        <f>'Visi duomenys'!N89</f>
        <v>21476.829999999998</v>
      </c>
      <c r="P93" s="311">
        <f>'Visi duomenys'!S89</f>
        <v>18255.310000000001</v>
      </c>
      <c r="Q93" s="311">
        <f>'Visi duomenys'!P89</f>
        <v>1610.75</v>
      </c>
      <c r="R93" s="311">
        <f>'Visi duomenys'!O89+'Visi duomenys'!Q89+'Visi duomenys'!R89</f>
        <v>1610.77</v>
      </c>
    </row>
    <row r="94" spans="1:19" s="315" customFormat="1" x14ac:dyDescent="0.25">
      <c r="A94" s="237" t="str">
        <f>'Visi duomenys'!A90</f>
        <v>2.1.2.3.8</v>
      </c>
      <c r="B94" s="237" t="str">
        <f>'Visi duomenys'!B90</f>
        <v>R086609-270000-0008</v>
      </c>
      <c r="C94" s="237" t="str">
        <f>'Visi duomenys'!D90</f>
        <v>Sveikatos priežiūros paslaugų prieinamumo gerinimas VšĮ Šilalės pirminės sveikatos priežiūros centre</v>
      </c>
      <c r="D94" s="237" t="str">
        <f>'Visi duomenys'!E90</f>
        <v>ŠPSPC</v>
      </c>
      <c r="E94" s="237" t="str">
        <f>'Visi duomenys'!F90</f>
        <v>SAM</v>
      </c>
      <c r="F94" s="237" t="str">
        <f>'Visi duomenys'!G90</f>
        <v>Šilalės r.</v>
      </c>
      <c r="G94" s="237" t="str">
        <f>'Visi duomenys'!H90</f>
        <v>08.1.3-CPVA-R-609</v>
      </c>
      <c r="H94" s="237" t="str">
        <f>'Visi duomenys'!I90</f>
        <v>R</v>
      </c>
      <c r="I94" s="237">
        <f>'Visi duomenys'!J90</f>
        <v>0</v>
      </c>
      <c r="J94" s="234">
        <f>'Visi duomenys'!K90</f>
        <v>0</v>
      </c>
      <c r="K94" s="234">
        <f>'Visi duomenys'!L90</f>
        <v>0</v>
      </c>
      <c r="L94" s="237">
        <f>'Visi duomenys'!M90</f>
        <v>0</v>
      </c>
      <c r="M94" s="316">
        <f>'Visi duomenys'!V90</f>
        <v>43465</v>
      </c>
      <c r="N94" s="316">
        <f>'Visi duomenys'!W90</f>
        <v>43920</v>
      </c>
      <c r="O94" s="311">
        <f>'Visi duomenys'!N90</f>
        <v>100219.43</v>
      </c>
      <c r="P94" s="311">
        <f>'Visi duomenys'!S90</f>
        <v>85186.52</v>
      </c>
      <c r="Q94" s="311">
        <f>'Visi duomenys'!P90</f>
        <v>7516.45</v>
      </c>
      <c r="R94" s="311">
        <f>'Visi duomenys'!O90+'Visi duomenys'!Q90+'Visi duomenys'!R90</f>
        <v>7516.46</v>
      </c>
    </row>
    <row r="95" spans="1:19" s="315" customFormat="1" x14ac:dyDescent="0.25">
      <c r="A95" s="237" t="str">
        <f>'Visi duomenys'!A91</f>
        <v>2.1.2.3.9</v>
      </c>
      <c r="B95" s="237" t="str">
        <f>'Visi duomenys'!B91</f>
        <v>R086609-270000-0009</v>
      </c>
      <c r="C95" s="237" t="str">
        <f>'Visi duomenys'!D91</f>
        <v>Gyventojų sveikatos priežiūros paslaugų gerinimas ir priklausomybės nuo opioidų mažinimas</v>
      </c>
      <c r="D95" s="237" t="str">
        <f>'Visi duomenys'!E91</f>
        <v>UAB "Šilalės šeimos gydytojo praktika"</v>
      </c>
      <c r="E95" s="237" t="str">
        <f>'Visi duomenys'!F91</f>
        <v>SAM</v>
      </c>
      <c r="F95" s="237" t="str">
        <f>'Visi duomenys'!G91</f>
        <v>Šilalės r.</v>
      </c>
      <c r="G95" s="237" t="str">
        <f>'Visi duomenys'!H91</f>
        <v>08.1.3-CPVA-R-609</v>
      </c>
      <c r="H95" s="237" t="str">
        <f>'Visi duomenys'!I91</f>
        <v>R</v>
      </c>
      <c r="I95" s="237">
        <f>'Visi duomenys'!J91</f>
        <v>0</v>
      </c>
      <c r="J95" s="234">
        <f>'Visi duomenys'!K91</f>
        <v>0</v>
      </c>
      <c r="K95" s="234">
        <f>'Visi duomenys'!L91</f>
        <v>0</v>
      </c>
      <c r="L95" s="237">
        <f>'Visi duomenys'!M91</f>
        <v>0</v>
      </c>
      <c r="M95" s="316">
        <f>'Visi duomenys'!V91</f>
        <v>43465</v>
      </c>
      <c r="N95" s="316">
        <f>'Visi duomenys'!W91</f>
        <v>43889</v>
      </c>
      <c r="O95" s="311">
        <f>'Visi duomenys'!N91</f>
        <v>52703.69</v>
      </c>
      <c r="P95" s="311">
        <f>'Visi duomenys'!S91</f>
        <v>44798.14</v>
      </c>
      <c r="Q95" s="311">
        <f>'Visi duomenys'!P91</f>
        <v>3952.78</v>
      </c>
      <c r="R95" s="311">
        <f>'Visi duomenys'!O91+'Visi duomenys'!Q91+'Visi duomenys'!R91</f>
        <v>3952.77</v>
      </c>
    </row>
    <row r="96" spans="1:19" s="315" customFormat="1" x14ac:dyDescent="0.25">
      <c r="A96" s="237" t="str">
        <f>'Visi duomenys'!A92</f>
        <v>2.1.2.3.10</v>
      </c>
      <c r="B96" s="237" t="str">
        <f>'Visi duomenys'!B92</f>
        <v>R086609-270000-0010</v>
      </c>
      <c r="C96" s="237" t="str">
        <f>'Visi duomenys'!D92</f>
        <v>Ambulatorinių sveikatos priežiūros paslaugų prieinamumo gerinimas Viešojoje įstaigoje Pajūrio ambulatorijoje</v>
      </c>
      <c r="D96" s="237" t="str">
        <f>'Visi duomenys'!E92</f>
        <v>Viešoji įstaiga Pajūrio ambulatorija</v>
      </c>
      <c r="E96" s="237" t="str">
        <f>'Visi duomenys'!F92</f>
        <v>SAM</v>
      </c>
      <c r="F96" s="237" t="str">
        <f>'Visi duomenys'!G92</f>
        <v>Šilalės r.</v>
      </c>
      <c r="G96" s="237" t="str">
        <f>'Visi duomenys'!H92</f>
        <v>08.1.3-CPVA-R-609</v>
      </c>
      <c r="H96" s="237" t="str">
        <f>'Visi duomenys'!I92</f>
        <v>R</v>
      </c>
      <c r="I96" s="237">
        <f>'Visi duomenys'!J92</f>
        <v>0</v>
      </c>
      <c r="J96" s="234">
        <f>'Visi duomenys'!K92</f>
        <v>0</v>
      </c>
      <c r="K96" s="234">
        <f>'Visi duomenys'!L92</f>
        <v>0</v>
      </c>
      <c r="L96" s="237">
        <f>'Visi duomenys'!M92</f>
        <v>0</v>
      </c>
      <c r="M96" s="316">
        <f>'Visi duomenys'!V92</f>
        <v>43465</v>
      </c>
      <c r="N96" s="316">
        <f>'Visi duomenys'!W92</f>
        <v>43889</v>
      </c>
      <c r="O96" s="311">
        <f>'Visi duomenys'!N92</f>
        <v>13540.07</v>
      </c>
      <c r="P96" s="311">
        <f>'Visi duomenys'!S92</f>
        <v>11509.06</v>
      </c>
      <c r="Q96" s="311">
        <f>'Visi duomenys'!P92</f>
        <v>1015.5</v>
      </c>
      <c r="R96" s="311">
        <f>'Visi duomenys'!O92+'Visi duomenys'!Q92+'Visi duomenys'!R92</f>
        <v>1015.51</v>
      </c>
    </row>
    <row r="97" spans="1:19" s="315" customFormat="1" x14ac:dyDescent="0.25">
      <c r="A97" s="237" t="str">
        <f>'Visi duomenys'!A93</f>
        <v>2.1.2.3.11</v>
      </c>
      <c r="B97" s="237" t="str">
        <f>'Visi duomenys'!B93</f>
        <v>R086609-270000-0011</v>
      </c>
      <c r="C97" s="237" t="str">
        <f>'Visi duomenys'!D93</f>
        <v>VšĮ Laukuvos ambulatorijos teikiamų paslaugų kokybės gerinimas</v>
      </c>
      <c r="D97" s="237" t="str">
        <f>'Visi duomenys'!E93</f>
        <v>Viešoji įstaiga Laukuvos ambulatorija</v>
      </c>
      <c r="E97" s="237" t="str">
        <f>'Visi duomenys'!F93</f>
        <v>SAM</v>
      </c>
      <c r="F97" s="237" t="str">
        <f>'Visi duomenys'!G93</f>
        <v>Šilalės r.</v>
      </c>
      <c r="G97" s="237" t="str">
        <f>'Visi duomenys'!H93</f>
        <v>08.1.3-CPVA-R-609</v>
      </c>
      <c r="H97" s="237" t="str">
        <f>'Visi duomenys'!I93</f>
        <v>R</v>
      </c>
      <c r="I97" s="237">
        <f>'Visi duomenys'!J93</f>
        <v>0</v>
      </c>
      <c r="J97" s="234">
        <f>'Visi duomenys'!K93</f>
        <v>0</v>
      </c>
      <c r="K97" s="234">
        <f>'Visi duomenys'!L93</f>
        <v>0</v>
      </c>
      <c r="L97" s="237">
        <f>'Visi duomenys'!M93</f>
        <v>0</v>
      </c>
      <c r="M97" s="316">
        <f>'Visi duomenys'!V93</f>
        <v>43465</v>
      </c>
      <c r="N97" s="316">
        <f>'Visi duomenys'!W93</f>
        <v>43889</v>
      </c>
      <c r="O97" s="311">
        <f>'Visi duomenys'!N93</f>
        <v>14200</v>
      </c>
      <c r="P97" s="311">
        <f>'Visi duomenys'!S93</f>
        <v>12070</v>
      </c>
      <c r="Q97" s="311">
        <f>'Visi duomenys'!P93</f>
        <v>1065</v>
      </c>
      <c r="R97" s="311">
        <f>'Visi duomenys'!O93+'Visi duomenys'!Q93+'Visi duomenys'!R93</f>
        <v>1065</v>
      </c>
    </row>
    <row r="98" spans="1:19" s="315" customFormat="1" x14ac:dyDescent="0.25">
      <c r="A98" s="237" t="str">
        <f>'Visi duomenys'!A94</f>
        <v>2.1.2.3.12</v>
      </c>
      <c r="B98" s="237" t="str">
        <f>'Visi duomenys'!B94</f>
        <v>R086609-270000-0012</v>
      </c>
      <c r="C98" s="237" t="str">
        <f>'Visi duomenys'!D94</f>
        <v>Ambulatorinių sveikatos priežiūros paslaugų prieinamumo gerinimas VšĮ Kvėdarnos ambulatorijoje</v>
      </c>
      <c r="D98" s="237" t="str">
        <f>'Visi duomenys'!E94</f>
        <v>Viešoji įstaiga Kvėdarnos ambulatorija</v>
      </c>
      <c r="E98" s="237" t="str">
        <f>'Visi duomenys'!F94</f>
        <v>SAM</v>
      </c>
      <c r="F98" s="237" t="str">
        <f>'Visi duomenys'!G94</f>
        <v>Šilalės r.</v>
      </c>
      <c r="G98" s="237" t="str">
        <f>'Visi duomenys'!H94</f>
        <v>08.1.3-CPVA-R-609</v>
      </c>
      <c r="H98" s="237" t="str">
        <f>'Visi duomenys'!I94</f>
        <v>R</v>
      </c>
      <c r="I98" s="237">
        <f>'Visi duomenys'!J94</f>
        <v>0</v>
      </c>
      <c r="J98" s="234">
        <f>'Visi duomenys'!K94</f>
        <v>0</v>
      </c>
      <c r="K98" s="234">
        <f>'Visi duomenys'!L94</f>
        <v>0</v>
      </c>
      <c r="L98" s="237">
        <f>'Visi duomenys'!M94</f>
        <v>0</v>
      </c>
      <c r="M98" s="316">
        <f>'Visi duomenys'!V94</f>
        <v>43465</v>
      </c>
      <c r="N98" s="316">
        <f>'Visi duomenys'!W94</f>
        <v>43889</v>
      </c>
      <c r="O98" s="311">
        <f>'Visi duomenys'!N94</f>
        <v>24973.85</v>
      </c>
      <c r="P98" s="311">
        <f>'Visi duomenys'!S94</f>
        <v>21227.77</v>
      </c>
      <c r="Q98" s="311">
        <f>'Visi duomenys'!P94</f>
        <v>1873.03</v>
      </c>
      <c r="R98" s="311">
        <f>'Visi duomenys'!O94+'Visi duomenys'!Q94+'Visi duomenys'!R94</f>
        <v>1873.05</v>
      </c>
    </row>
    <row r="99" spans="1:19" s="315" customFormat="1" x14ac:dyDescent="0.25">
      <c r="A99" s="237" t="str">
        <f>'Visi duomenys'!A95</f>
        <v>2.1.2.3.13</v>
      </c>
      <c r="B99" s="237" t="str">
        <f>'Visi duomenys'!B95</f>
        <v>R086609-270000-0013</v>
      </c>
      <c r="C99" s="237" t="str">
        <f>'Visi duomenys'!D95</f>
        <v>VšĮ Kaltinėnų PSPC paslaugų kokybės gerinimas</v>
      </c>
      <c r="D99" s="237" t="str">
        <f>'Visi duomenys'!E95</f>
        <v>VšĮ Kaltinėnų PSPC</v>
      </c>
      <c r="E99" s="237" t="str">
        <f>'Visi duomenys'!F95</f>
        <v>SAM</v>
      </c>
      <c r="F99" s="237" t="str">
        <f>'Visi duomenys'!G95</f>
        <v>Šilalės r.</v>
      </c>
      <c r="G99" s="237" t="str">
        <f>'Visi duomenys'!H95</f>
        <v>08.1.3-CPVA-R-609</v>
      </c>
      <c r="H99" s="237" t="str">
        <f>'Visi duomenys'!I95</f>
        <v>R</v>
      </c>
      <c r="I99" s="237">
        <f>'Visi duomenys'!J95</f>
        <v>0</v>
      </c>
      <c r="J99" s="234">
        <f>'Visi duomenys'!K95</f>
        <v>0</v>
      </c>
      <c r="K99" s="234">
        <f>'Visi duomenys'!L95</f>
        <v>0</v>
      </c>
      <c r="L99" s="237">
        <f>'Visi duomenys'!M95</f>
        <v>0</v>
      </c>
      <c r="M99" s="316">
        <f>'Visi duomenys'!V95</f>
        <v>43554</v>
      </c>
      <c r="N99" s="316">
        <f>'Visi duomenys'!W95</f>
        <v>43830</v>
      </c>
      <c r="O99" s="311">
        <f>'Visi duomenys'!N95</f>
        <v>17182</v>
      </c>
      <c r="P99" s="311">
        <f>'Visi duomenys'!S95</f>
        <v>11914.1</v>
      </c>
      <c r="Q99" s="311">
        <f>'Visi duomenys'!P95</f>
        <v>2457.58</v>
      </c>
      <c r="R99" s="311">
        <f>'Visi duomenys'!O95+'Visi duomenys'!Q95+'Visi duomenys'!R95</f>
        <v>2810.3199999999997</v>
      </c>
    </row>
    <row r="100" spans="1:19" s="315" customFormat="1" x14ac:dyDescent="0.25">
      <c r="A100" s="237" t="str">
        <f>'Visi duomenys'!A96</f>
        <v>2.1.2.3.14</v>
      </c>
      <c r="B100" s="237" t="str">
        <f>'Visi duomenys'!B96</f>
        <v>R086609-270000-0014</v>
      </c>
      <c r="C100" s="237" t="str">
        <f>'Visi duomenys'!D96</f>
        <v>VšĮ Tauragės rajono pirminės sveikatos priežiūros centro veiklos efektyvumo didinimas</v>
      </c>
      <c r="D100" s="237" t="str">
        <f>'Visi duomenys'!E96</f>
        <v>TPSPC</v>
      </c>
      <c r="E100" s="237" t="str">
        <f>'Visi duomenys'!F96</f>
        <v>SAM</v>
      </c>
      <c r="F100" s="237" t="str">
        <f>'Visi duomenys'!G96</f>
        <v>Tauragės r.</v>
      </c>
      <c r="G100" s="237" t="str">
        <f>'Visi duomenys'!H96</f>
        <v>08.1.3-CPVA-R-609</v>
      </c>
      <c r="H100" s="237" t="str">
        <f>'Visi duomenys'!I96</f>
        <v>R</v>
      </c>
      <c r="I100" s="237">
        <f>'Visi duomenys'!J96</f>
        <v>0</v>
      </c>
      <c r="J100" s="234">
        <f>'Visi duomenys'!K96</f>
        <v>0</v>
      </c>
      <c r="K100" s="234">
        <f>'Visi duomenys'!L96</f>
        <v>0</v>
      </c>
      <c r="L100" s="237">
        <f>'Visi duomenys'!M96</f>
        <v>0</v>
      </c>
      <c r="M100" s="316">
        <f>'Visi duomenys'!V96</f>
        <v>43434</v>
      </c>
      <c r="N100" s="316">
        <f>'Visi duomenys'!W96</f>
        <v>43889</v>
      </c>
      <c r="O100" s="311">
        <f>'Visi duomenys'!N96</f>
        <v>249581.83</v>
      </c>
      <c r="P100" s="311">
        <f>'Visi duomenys'!S96</f>
        <v>212144.55</v>
      </c>
      <c r="Q100" s="311">
        <f>'Visi duomenys'!P96</f>
        <v>18718.63</v>
      </c>
      <c r="R100" s="311">
        <f>'Visi duomenys'!O96+'Visi duomenys'!Q96+'Visi duomenys'!R96</f>
        <v>18718.650000000001</v>
      </c>
    </row>
    <row r="101" spans="1:19" s="315" customFormat="1" x14ac:dyDescent="0.25">
      <c r="A101" s="237" t="str">
        <f>'Visi duomenys'!A97</f>
        <v>2.1.2.3.15</v>
      </c>
      <c r="B101" s="237" t="str">
        <f>'Visi duomenys'!B97</f>
        <v>R086609-270000-0015</v>
      </c>
      <c r="C101" s="237" t="str">
        <f>'Visi duomenys'!D97</f>
        <v>UAB ,,Šeimos pulsas" veiklos efektyvumo didinimas</v>
      </c>
      <c r="D101" s="237" t="str">
        <f>'Visi duomenys'!E97</f>
        <v>UAB ,,Šeimos pulsas"</v>
      </c>
      <c r="E101" s="237" t="str">
        <f>'Visi duomenys'!F97</f>
        <v>SAM</v>
      </c>
      <c r="F101" s="237" t="str">
        <f>'Visi duomenys'!G97</f>
        <v>Tauragės r.</v>
      </c>
      <c r="G101" s="237" t="str">
        <f>'Visi duomenys'!H97</f>
        <v>08.1.3-CPVA-R-609</v>
      </c>
      <c r="H101" s="237" t="str">
        <f>'Visi duomenys'!I97</f>
        <v>R</v>
      </c>
      <c r="I101" s="237">
        <f>'Visi duomenys'!J97</f>
        <v>0</v>
      </c>
      <c r="J101" s="234">
        <f>'Visi duomenys'!K97</f>
        <v>0</v>
      </c>
      <c r="K101" s="234">
        <f>'Visi duomenys'!L97</f>
        <v>0</v>
      </c>
      <c r="L101" s="237">
        <f>'Visi duomenys'!M97</f>
        <v>0</v>
      </c>
      <c r="M101" s="316">
        <f>'Visi duomenys'!V97</f>
        <v>43403</v>
      </c>
      <c r="N101" s="316">
        <f>'Visi duomenys'!W97</f>
        <v>43646</v>
      </c>
      <c r="O101" s="311">
        <f>'Visi duomenys'!N97</f>
        <v>47242</v>
      </c>
      <c r="P101" s="311">
        <f>'Visi duomenys'!S97</f>
        <v>40155.699999999997</v>
      </c>
      <c r="Q101" s="311">
        <f>'Visi duomenys'!P97</f>
        <v>3543.15</v>
      </c>
      <c r="R101" s="311">
        <f>'Visi duomenys'!O97+'Visi duomenys'!Q97+'Visi duomenys'!R97</f>
        <v>3543.15</v>
      </c>
    </row>
    <row r="102" spans="1:19" s="315" customFormat="1" x14ac:dyDescent="0.25">
      <c r="A102" s="237" t="str">
        <f>'Visi duomenys'!A98</f>
        <v>2.1.2.3.16</v>
      </c>
      <c r="B102" s="237" t="str">
        <f>'Visi duomenys'!B98</f>
        <v>R086609-270000-0016</v>
      </c>
      <c r="C102" s="237" t="str">
        <f>'Visi duomenys'!D98</f>
        <v>UAB Mažonienės medicinos kabineto veiklos efektyvumo didinimas</v>
      </c>
      <c r="D102" s="237" t="str">
        <f>'Visi duomenys'!E98</f>
        <v>UAB Mažonienės medicinos kabinetas</v>
      </c>
      <c r="E102" s="237" t="str">
        <f>'Visi duomenys'!F98</f>
        <v>SAM</v>
      </c>
      <c r="F102" s="237" t="str">
        <f>'Visi duomenys'!G98</f>
        <v>Tauragės r.</v>
      </c>
      <c r="G102" s="237" t="str">
        <f>'Visi duomenys'!H98</f>
        <v>08.1.3-CPVA-R-609</v>
      </c>
      <c r="H102" s="237" t="str">
        <f>'Visi duomenys'!I98</f>
        <v>R</v>
      </c>
      <c r="I102" s="237">
        <f>'Visi duomenys'!J98</f>
        <v>0</v>
      </c>
      <c r="J102" s="234">
        <f>'Visi duomenys'!K98</f>
        <v>0</v>
      </c>
      <c r="K102" s="234">
        <f>'Visi duomenys'!L98</f>
        <v>0</v>
      </c>
      <c r="L102" s="237">
        <f>'Visi duomenys'!M98</f>
        <v>0</v>
      </c>
      <c r="M102" s="316">
        <f>'Visi duomenys'!V98</f>
        <v>43434</v>
      </c>
      <c r="N102" s="316">
        <f>'Visi duomenys'!W98</f>
        <v>43646</v>
      </c>
      <c r="O102" s="311">
        <f>'Visi duomenys'!N98</f>
        <v>26893</v>
      </c>
      <c r="P102" s="311">
        <f>'Visi duomenys'!S98</f>
        <v>21944.7</v>
      </c>
      <c r="Q102" s="311">
        <f>'Visi duomenys'!P98</f>
        <v>0</v>
      </c>
      <c r="R102" s="311">
        <f>'Visi duomenys'!O98+'Visi duomenys'!Q98+'Visi duomenys'!R98</f>
        <v>4948.3</v>
      </c>
    </row>
    <row r="103" spans="1:19" s="315" customFormat="1" x14ac:dyDescent="0.25">
      <c r="A103" s="237" t="str">
        <f>'Visi duomenys'!A99</f>
        <v>2.1.2.3.17</v>
      </c>
      <c r="B103" s="237" t="str">
        <f>'Visi duomenys'!B99</f>
        <v>R086609-270000-0017</v>
      </c>
      <c r="C103" s="237" t="str">
        <f>'Visi duomenys'!D99</f>
        <v>UAB InMedica šeimos klinikų Tauragėje ir Skaudvilėje veiklos efektyvumo didinimas</v>
      </c>
      <c r="D103" s="237" t="str">
        <f>'Visi duomenys'!E99</f>
        <v>UAB InMedica</v>
      </c>
      <c r="E103" s="237" t="str">
        <f>'Visi duomenys'!F99</f>
        <v>SAM</v>
      </c>
      <c r="F103" s="237" t="str">
        <f>'Visi duomenys'!G99</f>
        <v>Tauragės r.</v>
      </c>
      <c r="G103" s="237" t="str">
        <f>'Visi duomenys'!H99</f>
        <v>08.1.3-CPVA-R-609</v>
      </c>
      <c r="H103" s="237" t="str">
        <f>'Visi duomenys'!I99</f>
        <v>R</v>
      </c>
      <c r="I103" s="237">
        <f>'Visi duomenys'!J99</f>
        <v>0</v>
      </c>
      <c r="J103" s="234">
        <f>'Visi duomenys'!K99</f>
        <v>0</v>
      </c>
      <c r="K103" s="234">
        <f>'Visi duomenys'!L99</f>
        <v>0</v>
      </c>
      <c r="L103" s="237">
        <f>'Visi duomenys'!M99</f>
        <v>0</v>
      </c>
      <c r="M103" s="316">
        <f>'Visi duomenys'!V99</f>
        <v>43434</v>
      </c>
      <c r="N103" s="316">
        <f>'Visi duomenys'!W99</f>
        <v>43677</v>
      </c>
      <c r="O103" s="311">
        <f>'Visi duomenys'!N99</f>
        <v>103528.96000000001</v>
      </c>
      <c r="P103" s="311">
        <f>'Visi duomenys'!S99</f>
        <v>87999.62</v>
      </c>
      <c r="Q103" s="311">
        <f>'Visi duomenys'!P99</f>
        <v>7764.67</v>
      </c>
      <c r="R103" s="311">
        <f>'Visi duomenys'!O99+'Visi duomenys'!Q99+'Visi duomenys'!R99</f>
        <v>7764.67</v>
      </c>
    </row>
    <row r="104" spans="1:19" s="315" customFormat="1" x14ac:dyDescent="0.25">
      <c r="A104" s="236" t="str">
        <f>'Visi duomenys'!A100</f>
        <v>2.1.3.</v>
      </c>
      <c r="B104" s="235">
        <f>'Visi duomenys'!B100</f>
        <v>0</v>
      </c>
      <c r="C104" s="236" t="str">
        <f>'Visi duomenys'!D100</f>
        <v>Uždavinys. Padidinti regiono savivaldybių socialinio būsto fondą, pagerinti bendruomenėje teikiamų socialinių paslaugų kokybę ir išplėsti jų prieinamumą.</v>
      </c>
      <c r="D104" s="235">
        <f>'Visi duomenys'!E100</f>
        <v>0</v>
      </c>
      <c r="E104" s="235">
        <f>'Visi duomenys'!F100</f>
        <v>0</v>
      </c>
      <c r="F104" s="235">
        <f>'Visi duomenys'!G100</f>
        <v>0</v>
      </c>
      <c r="G104" s="235">
        <f>'Visi duomenys'!H100</f>
        <v>0</v>
      </c>
      <c r="H104" s="235">
        <f>'Visi duomenys'!I100</f>
        <v>0</v>
      </c>
      <c r="I104" s="235">
        <f>'Visi duomenys'!J100</f>
        <v>0</v>
      </c>
      <c r="J104" s="236">
        <f>'Visi duomenys'!K100</f>
        <v>0</v>
      </c>
      <c r="K104" s="236">
        <f>'Visi duomenys'!L100</f>
        <v>0</v>
      </c>
      <c r="L104" s="235">
        <f>'Visi duomenys'!M100</f>
        <v>0</v>
      </c>
      <c r="M104" s="313">
        <f>'Visi duomenys'!V100</f>
        <v>0</v>
      </c>
      <c r="N104" s="313" t="str">
        <f>'Visi duomenys'!W100</f>
        <v xml:space="preserve"> </v>
      </c>
      <c r="O104" s="314">
        <f>'Visi duomenys'!N100</f>
        <v>0</v>
      </c>
      <c r="P104" s="314">
        <f>'Visi duomenys'!S100</f>
        <v>0</v>
      </c>
      <c r="Q104" s="314">
        <f>'Visi duomenys'!P100</f>
        <v>0</v>
      </c>
      <c r="R104" s="314">
        <f>'Visi duomenys'!O100+'Visi duomenys'!Q100+'Visi duomenys'!R100</f>
        <v>0</v>
      </c>
      <c r="S104" s="315">
        <f t="shared" si="2"/>
        <v>0</v>
      </c>
    </row>
    <row r="105" spans="1:19" s="315" customFormat="1" x14ac:dyDescent="0.25">
      <c r="A105" s="236" t="str">
        <f>'Visi duomenys'!A101</f>
        <v>2.1.3.1</v>
      </c>
      <c r="B105" s="235">
        <f>'Visi duomenys'!B101</f>
        <v>0</v>
      </c>
      <c r="C105" s="236" t="str">
        <f>'Visi duomenys'!D101</f>
        <v>Priemonė: Socialinių paslaugų infrastruktūros plėtra</v>
      </c>
      <c r="D105" s="235">
        <f>'Visi duomenys'!E101</f>
        <v>0</v>
      </c>
      <c r="E105" s="235">
        <f>'Visi duomenys'!F101</f>
        <v>0</v>
      </c>
      <c r="F105" s="235">
        <f>'Visi duomenys'!G101</f>
        <v>0</v>
      </c>
      <c r="G105" s="235">
        <f>'Visi duomenys'!H101</f>
        <v>0</v>
      </c>
      <c r="H105" s="235">
        <f>'Visi duomenys'!I101</f>
        <v>0</v>
      </c>
      <c r="I105" s="235">
        <f>'Visi duomenys'!J101</f>
        <v>0</v>
      </c>
      <c r="J105" s="236">
        <f>'Visi duomenys'!K101</f>
        <v>0</v>
      </c>
      <c r="K105" s="236">
        <f>'Visi duomenys'!L101</f>
        <v>0</v>
      </c>
      <c r="L105" s="235">
        <f>'Visi duomenys'!M101</f>
        <v>0</v>
      </c>
      <c r="M105" s="313">
        <f>'Visi duomenys'!V101</f>
        <v>0</v>
      </c>
      <c r="N105" s="313" t="str">
        <f>'Visi duomenys'!W101</f>
        <v xml:space="preserve"> </v>
      </c>
      <c r="O105" s="314">
        <f>'Visi duomenys'!N101</f>
        <v>0</v>
      </c>
      <c r="P105" s="314">
        <f>'Visi duomenys'!S101</f>
        <v>0</v>
      </c>
      <c r="Q105" s="314">
        <f>'Visi duomenys'!P101</f>
        <v>0</v>
      </c>
      <c r="R105" s="314">
        <f>'Visi duomenys'!O101+'Visi duomenys'!Q101+'Visi duomenys'!R101</f>
        <v>0</v>
      </c>
      <c r="S105" s="315">
        <f t="shared" si="2"/>
        <v>0</v>
      </c>
    </row>
    <row r="106" spans="1:19" s="315" customFormat="1" x14ac:dyDescent="0.25">
      <c r="A106" s="237" t="str">
        <f>'Visi duomenys'!A102</f>
        <v>2.1.3.1.1</v>
      </c>
      <c r="B106" s="237" t="str">
        <f>'Visi duomenys'!B102</f>
        <v>R084407-270000-1196</v>
      </c>
      <c r="C106" s="237" t="str">
        <f>'Visi duomenys'!D102</f>
        <v>Savarankiško gyvenimo namų plėtra senyvo amžiaus asmenims ir (ar) asmenims su negalia Šventupio g. 3, Šiauduvoje, Šilalės r.</v>
      </c>
      <c r="D106" s="237" t="str">
        <f>'Visi duomenys'!E102</f>
        <v>ŠRSA</v>
      </c>
      <c r="E106" s="237" t="str">
        <f>'Visi duomenys'!F102</f>
        <v>SADM</v>
      </c>
      <c r="F106" s="237" t="str">
        <f>'Visi duomenys'!G102</f>
        <v>Šiauduvos gyv.</v>
      </c>
      <c r="G106" s="237" t="str">
        <f>'Visi duomenys'!H102</f>
        <v>08.1.2-CPVA-R-407</v>
      </c>
      <c r="H106" s="237" t="str">
        <f>'Visi duomenys'!I102</f>
        <v>R</v>
      </c>
      <c r="I106" s="237">
        <f>'Visi duomenys'!J102</f>
        <v>0</v>
      </c>
      <c r="J106" s="234">
        <f>'Visi duomenys'!K102</f>
        <v>0</v>
      </c>
      <c r="K106" s="234">
        <f>'Visi duomenys'!L102</f>
        <v>0</v>
      </c>
      <c r="L106" s="237">
        <f>'Visi duomenys'!M102</f>
        <v>0</v>
      </c>
      <c r="M106" s="316">
        <f>'Visi duomenys'!V102</f>
        <v>42916</v>
      </c>
      <c r="N106" s="316">
        <f>'Visi duomenys'!W102</f>
        <v>43404</v>
      </c>
      <c r="O106" s="311">
        <f>'Visi duomenys'!N102</f>
        <v>163883.85</v>
      </c>
      <c r="P106" s="311">
        <f>'Visi duomenys'!S102</f>
        <v>139301.26999999999</v>
      </c>
      <c r="Q106" s="311">
        <f>'Visi duomenys'!P102</f>
        <v>0</v>
      </c>
      <c r="R106" s="311">
        <f>'Visi duomenys'!O102+'Visi duomenys'!Q102+'Visi duomenys'!R102</f>
        <v>24582.58</v>
      </c>
      <c r="S106" s="315">
        <f t="shared" si="2"/>
        <v>0</v>
      </c>
    </row>
    <row r="107" spans="1:19" s="315" customFormat="1" x14ac:dyDescent="0.25">
      <c r="A107" s="237" t="str">
        <f>'Visi duomenys'!A103</f>
        <v>2.1.3.1.2</v>
      </c>
      <c r="B107" s="237" t="str">
        <f>'Visi duomenys'!B103</f>
        <v>R084407-270000-1197</v>
      </c>
      <c r="C107" s="237" t="str">
        <f>'Visi duomenys'!D103</f>
        <v>Modernizuoti veikiančius palaikomojo gydymo, slaugos ir senelių globos namus Pagėgiuose</v>
      </c>
      <c r="D107" s="237" t="str">
        <f>'Visi duomenys'!E103</f>
        <v>PSA</v>
      </c>
      <c r="E107" s="237" t="str">
        <f>'Visi duomenys'!F103</f>
        <v>SADM</v>
      </c>
      <c r="F107" s="237" t="str">
        <f>'Visi duomenys'!G103</f>
        <v>Pagėgių miestas</v>
      </c>
      <c r="G107" s="237" t="str">
        <f>'Visi duomenys'!H103</f>
        <v>08.1.2-CPVA-R-407</v>
      </c>
      <c r="H107" s="237" t="str">
        <f>'Visi duomenys'!I103</f>
        <v>R</v>
      </c>
      <c r="I107" s="237">
        <f>'Visi duomenys'!J103</f>
        <v>0</v>
      </c>
      <c r="J107" s="234">
        <f>'Visi duomenys'!K103</f>
        <v>0</v>
      </c>
      <c r="K107" s="234">
        <f>'Visi duomenys'!L103</f>
        <v>0</v>
      </c>
      <c r="L107" s="237">
        <f>'Visi duomenys'!M103</f>
        <v>0</v>
      </c>
      <c r="M107" s="316">
        <f>'Visi duomenys'!V103</f>
        <v>42794</v>
      </c>
      <c r="N107" s="316">
        <f>'Visi duomenys'!W103</f>
        <v>43220</v>
      </c>
      <c r="O107" s="311">
        <f>'Visi duomenys'!N103</f>
        <v>77491.23</v>
      </c>
      <c r="P107" s="311">
        <f>'Visi duomenys'!S103</f>
        <v>55159.27</v>
      </c>
      <c r="Q107" s="311">
        <f>'Visi duomenys'!P103</f>
        <v>0</v>
      </c>
      <c r="R107" s="311">
        <f>'Visi duomenys'!O103+'Visi duomenys'!Q103+'Visi duomenys'!R103</f>
        <v>22331.96</v>
      </c>
      <c r="S107" s="315">
        <f t="shared" si="2"/>
        <v>0</v>
      </c>
    </row>
    <row r="108" spans="1:19" s="315" customFormat="1" x14ac:dyDescent="0.25">
      <c r="A108" s="237" t="str">
        <f>'Visi duomenys'!A104</f>
        <v>2.1.3.1.3</v>
      </c>
      <c r="B108" s="237" t="str">
        <f>'Visi duomenys'!B104</f>
        <v>R084407-270000-1198</v>
      </c>
      <c r="C108" s="237" t="str">
        <f>'Visi duomenys'!D104</f>
        <v>Socialinių paslaugų įstaigos modernizavimas ir paslaugų plėtra Jurbarko rajone</v>
      </c>
      <c r="D108" s="237" t="str">
        <f>'Visi duomenys'!E104</f>
        <v>JRSA</v>
      </c>
      <c r="E108" s="237" t="str">
        <f>'Visi duomenys'!F104</f>
        <v>SADM</v>
      </c>
      <c r="F108" s="237" t="str">
        <f>'Visi duomenys'!G104</f>
        <v>Jurbarko rajonas</v>
      </c>
      <c r="G108" s="237" t="str">
        <f>'Visi duomenys'!H104</f>
        <v>08.1.2-CPVA-R-407</v>
      </c>
      <c r="H108" s="237" t="str">
        <f>'Visi duomenys'!I104</f>
        <v>R</v>
      </c>
      <c r="I108" s="237">
        <f>'Visi duomenys'!J104</f>
        <v>0</v>
      </c>
      <c r="J108" s="234">
        <f>'Visi duomenys'!K104</f>
        <v>0</v>
      </c>
      <c r="K108" s="234">
        <f>'Visi duomenys'!L104</f>
        <v>0</v>
      </c>
      <c r="L108" s="237">
        <f>'Visi duomenys'!M104</f>
        <v>0</v>
      </c>
      <c r="M108" s="316">
        <f>'Visi duomenys'!V104</f>
        <v>42825</v>
      </c>
      <c r="N108" s="316">
        <f>'Visi duomenys'!W104</f>
        <v>43585</v>
      </c>
      <c r="O108" s="311">
        <f>'Visi duomenys'!N104</f>
        <v>184477.95</v>
      </c>
      <c r="P108" s="311">
        <f>'Visi duomenys'!S104</f>
        <v>156806.25</v>
      </c>
      <c r="Q108" s="311">
        <f>'Visi duomenys'!P104</f>
        <v>0</v>
      </c>
      <c r="R108" s="311">
        <f>'Visi duomenys'!O104+'Visi duomenys'!Q104+'Visi duomenys'!R104</f>
        <v>27671.7</v>
      </c>
      <c r="S108" s="315">
        <f t="shared" si="2"/>
        <v>0</v>
      </c>
    </row>
    <row r="109" spans="1:19" s="315" customFormat="1" x14ac:dyDescent="0.25">
      <c r="A109" s="237" t="str">
        <f>'Visi duomenys'!A105</f>
        <v>2.1.3.1.4</v>
      </c>
      <c r="B109" s="237" t="str">
        <f>'Visi duomenys'!B105</f>
        <v>R084407-270000-1199</v>
      </c>
      <c r="C109" s="237" t="str">
        <f>'Visi duomenys'!D105</f>
        <v>Nestacionarių socialinių paslaugų infrastruktūros plėtra Tauragės rajono savivaldybėje</v>
      </c>
      <c r="D109" s="237" t="str">
        <f>'Visi duomenys'!E105</f>
        <v>BĮ "Tauragės socialinių paslaugų centras"</v>
      </c>
      <c r="E109" s="237" t="str">
        <f>'Visi duomenys'!F105</f>
        <v>SADM</v>
      </c>
      <c r="F109" s="237" t="str">
        <f>'Visi duomenys'!G105</f>
        <v>Tauragės rajonas</v>
      </c>
      <c r="G109" s="237" t="str">
        <f>'Visi duomenys'!H105</f>
        <v>08.1.2-CPVA-R-407</v>
      </c>
      <c r="H109" s="237" t="str">
        <f>'Visi duomenys'!I105</f>
        <v>R</v>
      </c>
      <c r="I109" s="237">
        <f>'Visi duomenys'!J105</f>
        <v>0</v>
      </c>
      <c r="J109" s="234">
        <f>'Visi duomenys'!K105</f>
        <v>0</v>
      </c>
      <c r="K109" s="234">
        <f>'Visi duomenys'!L105</f>
        <v>0</v>
      </c>
      <c r="L109" s="237">
        <f>'Visi duomenys'!M105</f>
        <v>0</v>
      </c>
      <c r="M109" s="316">
        <f>'Visi duomenys'!V105</f>
        <v>42916</v>
      </c>
      <c r="N109" s="316">
        <f>'Visi duomenys'!W105</f>
        <v>43921</v>
      </c>
      <c r="O109" s="311">
        <f>'Visi duomenys'!N105</f>
        <v>416817.53</v>
      </c>
      <c r="P109" s="311">
        <f>'Visi duomenys'!S105</f>
        <v>236884.21</v>
      </c>
      <c r="Q109" s="311">
        <f>'Visi duomenys'!P105</f>
        <v>0</v>
      </c>
      <c r="R109" s="311">
        <f>'Visi duomenys'!O105+'Visi duomenys'!Q105+'Visi duomenys'!R105</f>
        <v>179933.32</v>
      </c>
      <c r="S109" s="315">
        <f t="shared" si="2"/>
        <v>0</v>
      </c>
    </row>
    <row r="110" spans="1:19" s="315" customFormat="1" x14ac:dyDescent="0.25">
      <c r="A110" s="236" t="str">
        <f>'Visi duomenys'!A106</f>
        <v>2.1.3.2</v>
      </c>
      <c r="B110" s="235" t="str">
        <f>'Visi duomenys'!B106</f>
        <v/>
      </c>
      <c r="C110" s="236" t="str">
        <f>'Visi duomenys'!D106</f>
        <v>Priemonė: Socialinio būsto fondo plėtra</v>
      </c>
      <c r="D110" s="235">
        <f>'Visi duomenys'!E106</f>
        <v>0</v>
      </c>
      <c r="E110" s="235">
        <f>'Visi duomenys'!F106</f>
        <v>0</v>
      </c>
      <c r="F110" s="235">
        <f>'Visi duomenys'!G106</f>
        <v>0</v>
      </c>
      <c r="G110" s="235">
        <f>'Visi duomenys'!H106</f>
        <v>0</v>
      </c>
      <c r="H110" s="235">
        <f>'Visi duomenys'!I106</f>
        <v>0</v>
      </c>
      <c r="I110" s="235">
        <f>'Visi duomenys'!J106</f>
        <v>0</v>
      </c>
      <c r="J110" s="236">
        <f>'Visi duomenys'!K106</f>
        <v>0</v>
      </c>
      <c r="K110" s="236">
        <f>'Visi duomenys'!L106</f>
        <v>0</v>
      </c>
      <c r="L110" s="235">
        <f>'Visi duomenys'!M106</f>
        <v>0</v>
      </c>
      <c r="M110" s="313">
        <f>'Visi duomenys'!V106</f>
        <v>0</v>
      </c>
      <c r="N110" s="313" t="str">
        <f>'Visi duomenys'!W106</f>
        <v xml:space="preserve"> </v>
      </c>
      <c r="O110" s="314">
        <f>'Visi duomenys'!N106</f>
        <v>0</v>
      </c>
      <c r="P110" s="314">
        <f>'Visi duomenys'!S106</f>
        <v>0</v>
      </c>
      <c r="Q110" s="314">
        <f>'Visi duomenys'!P106</f>
        <v>0</v>
      </c>
      <c r="R110" s="314">
        <f>'Visi duomenys'!O106+'Visi duomenys'!Q106+'Visi duomenys'!R106</f>
        <v>0</v>
      </c>
      <c r="S110" s="315">
        <f t="shared" si="2"/>
        <v>0</v>
      </c>
    </row>
    <row r="111" spans="1:19" s="315" customFormat="1" x14ac:dyDescent="0.25">
      <c r="A111" s="237" t="str">
        <f>'Visi duomenys'!A107</f>
        <v>2.1.3.2.1</v>
      </c>
      <c r="B111" s="237" t="str">
        <f>'Visi duomenys'!B107</f>
        <v>R084408-260000-1201</v>
      </c>
      <c r="C111" s="237" t="str">
        <f>'Visi duomenys'!D107</f>
        <v>Socialinio būsto fondo plėtra Šilalės rajono savivaldybėje</v>
      </c>
      <c r="D111" s="237" t="str">
        <f>'Visi duomenys'!E107</f>
        <v>ŠRSA</v>
      </c>
      <c r="E111" s="237" t="str">
        <f>'Visi duomenys'!F107</f>
        <v>SADM</v>
      </c>
      <c r="F111" s="237" t="str">
        <f>'Visi duomenys'!G107</f>
        <v>Pajūrio mstl.</v>
      </c>
      <c r="G111" s="237" t="str">
        <f>'Visi duomenys'!H107</f>
        <v>08.1.2-CPVA-R-408</v>
      </c>
      <c r="H111" s="237" t="str">
        <f>'Visi duomenys'!I107</f>
        <v>R</v>
      </c>
      <c r="I111" s="237">
        <f>'Visi duomenys'!J107</f>
        <v>0</v>
      </c>
      <c r="J111" s="234">
        <f>'Visi duomenys'!K107</f>
        <v>0</v>
      </c>
      <c r="K111" s="234">
        <f>'Visi duomenys'!L107</f>
        <v>0</v>
      </c>
      <c r="L111" s="237">
        <f>'Visi duomenys'!M107</f>
        <v>0</v>
      </c>
      <c r="M111" s="316">
        <f>'Visi duomenys'!V107</f>
        <v>42735</v>
      </c>
      <c r="N111" s="316">
        <f>'Visi duomenys'!W107</f>
        <v>44074</v>
      </c>
      <c r="O111" s="311">
        <f>'Visi duomenys'!N107</f>
        <v>557789.41</v>
      </c>
      <c r="P111" s="311">
        <f>'Visi duomenys'!S107</f>
        <v>474121</v>
      </c>
      <c r="Q111" s="311">
        <f>'Visi duomenys'!P107</f>
        <v>0</v>
      </c>
      <c r="R111" s="311">
        <f>'Visi duomenys'!O107+'Visi duomenys'!Q107+'Visi duomenys'!R107</f>
        <v>83668.41</v>
      </c>
      <c r="S111" s="315">
        <f t="shared" si="2"/>
        <v>0</v>
      </c>
    </row>
    <row r="112" spans="1:19" s="315" customFormat="1" x14ac:dyDescent="0.25">
      <c r="A112" s="237" t="str">
        <f>'Visi duomenys'!A108</f>
        <v>2.1.3.2.2</v>
      </c>
      <c r="B112" s="237" t="str">
        <f>'Visi duomenys'!B108</f>
        <v>R084408-250000-1202</v>
      </c>
      <c r="C112" s="237" t="str">
        <f>'Visi duomenys'!D108</f>
        <v>Socialinio būsto fondo plėtra Pagėgių savivaldybėje</v>
      </c>
      <c r="D112" s="237" t="str">
        <f>'Visi duomenys'!E108</f>
        <v>PSA</v>
      </c>
      <c r="E112" s="237" t="str">
        <f>'Visi duomenys'!F108</f>
        <v>SADM</v>
      </c>
      <c r="F112" s="237" t="str">
        <f>'Visi duomenys'!G108</f>
        <v>Pagėgių savivaldybė</v>
      </c>
      <c r="G112" s="237" t="str">
        <f>'Visi duomenys'!H108</f>
        <v>08.1.2-CPVA-R-408</v>
      </c>
      <c r="H112" s="237" t="str">
        <f>'Visi duomenys'!I108</f>
        <v>R</v>
      </c>
      <c r="I112" s="237">
        <f>'Visi duomenys'!J108</f>
        <v>0</v>
      </c>
      <c r="J112" s="234">
        <f>'Visi duomenys'!K108</f>
        <v>0</v>
      </c>
      <c r="K112" s="234">
        <f>'Visi duomenys'!L108</f>
        <v>0</v>
      </c>
      <c r="L112" s="237">
        <f>'Visi duomenys'!M108</f>
        <v>0</v>
      </c>
      <c r="M112" s="316">
        <f>'Visi duomenys'!V108</f>
        <v>42735</v>
      </c>
      <c r="N112" s="316">
        <f>'Visi duomenys'!W108</f>
        <v>43404</v>
      </c>
      <c r="O112" s="311">
        <f>'Visi duomenys'!N108</f>
        <v>203981.18</v>
      </c>
      <c r="P112" s="311">
        <f>'Visi duomenys'!S108</f>
        <v>173384</v>
      </c>
      <c r="Q112" s="311">
        <f>'Visi duomenys'!P108</f>
        <v>0</v>
      </c>
      <c r="R112" s="311">
        <f>'Visi duomenys'!O108+'Visi duomenys'!Q108+'Visi duomenys'!R108</f>
        <v>30597.18</v>
      </c>
      <c r="S112" s="315">
        <f t="shared" si="2"/>
        <v>0</v>
      </c>
    </row>
    <row r="113" spans="1:19" s="315" customFormat="1" x14ac:dyDescent="0.25">
      <c r="A113" s="237" t="str">
        <f>'Visi duomenys'!A109</f>
        <v>2.1.3.2.3</v>
      </c>
      <c r="B113" s="237" t="str">
        <f>'Visi duomenys'!B109</f>
        <v>R084408-260000-1203</v>
      </c>
      <c r="C113" s="237" t="str">
        <f>'Visi duomenys'!D109</f>
        <v>Socialinio būsto plėtra Jurbarko rajono savivaldybėje</v>
      </c>
      <c r="D113" s="237" t="str">
        <f>'Visi duomenys'!E109</f>
        <v>JRSA</v>
      </c>
      <c r="E113" s="237" t="str">
        <f>'Visi duomenys'!F109</f>
        <v>SADM</v>
      </c>
      <c r="F113" s="237" t="str">
        <f>'Visi duomenys'!G109</f>
        <v>Jurbarko miestas</v>
      </c>
      <c r="G113" s="237" t="str">
        <f>'Visi duomenys'!H109</f>
        <v>08.1.2-CPVA-R-408</v>
      </c>
      <c r="H113" s="237" t="str">
        <f>'Visi duomenys'!I109</f>
        <v>R</v>
      </c>
      <c r="I113" s="237">
        <f>'Visi duomenys'!J109</f>
        <v>0</v>
      </c>
      <c r="J113" s="234">
        <f>'Visi duomenys'!K109</f>
        <v>0</v>
      </c>
      <c r="K113" s="234">
        <f>'Visi duomenys'!L109</f>
        <v>0</v>
      </c>
      <c r="L113" s="237">
        <f>'Visi duomenys'!M109</f>
        <v>0</v>
      </c>
      <c r="M113" s="316">
        <f>'Visi duomenys'!V109</f>
        <v>42613</v>
      </c>
      <c r="N113" s="316">
        <f>'Visi duomenys'!W109</f>
        <v>43921</v>
      </c>
      <c r="O113" s="311">
        <f>'Visi duomenys'!N109</f>
        <v>297848.24</v>
      </c>
      <c r="P113" s="311">
        <f>'Visi duomenys'!S109</f>
        <v>253171</v>
      </c>
      <c r="Q113" s="311">
        <f>'Visi duomenys'!P109</f>
        <v>0</v>
      </c>
      <c r="R113" s="311">
        <f>'Visi duomenys'!O109+'Visi duomenys'!Q109+'Visi duomenys'!R109</f>
        <v>44677.24</v>
      </c>
      <c r="S113" s="315">
        <f t="shared" si="2"/>
        <v>0</v>
      </c>
    </row>
    <row r="114" spans="1:19" s="315" customFormat="1" x14ac:dyDescent="0.25">
      <c r="A114" s="237" t="str">
        <f>'Visi duomenys'!A110</f>
        <v>2.1.3.2.4</v>
      </c>
      <c r="B114" s="237" t="str">
        <f>'Visi duomenys'!B110</f>
        <v>R084408-260000-1204</v>
      </c>
      <c r="C114" s="237" t="str">
        <f>'Visi duomenys'!D110</f>
        <v>Socialinio būsto fondo plėtra Tauragės rajono savivaldybėje</v>
      </c>
      <c r="D114" s="237" t="str">
        <f>'Visi duomenys'!E110</f>
        <v>TRSA</v>
      </c>
      <c r="E114" s="237" t="str">
        <f>'Visi duomenys'!F110</f>
        <v>SADM</v>
      </c>
      <c r="F114" s="237" t="str">
        <f>'Visi duomenys'!G110</f>
        <v>Tauragės rajonas</v>
      </c>
      <c r="G114" s="237" t="str">
        <f>'Visi duomenys'!H110</f>
        <v>08.1.2-CPVA-R-408</v>
      </c>
      <c r="H114" s="237" t="str">
        <f>'Visi duomenys'!I110</f>
        <v>R</v>
      </c>
      <c r="I114" s="237">
        <f>'Visi duomenys'!J110</f>
        <v>0</v>
      </c>
      <c r="J114" s="234">
        <f>'Visi duomenys'!K110</f>
        <v>0</v>
      </c>
      <c r="K114" s="234">
        <f>'Visi duomenys'!L110</f>
        <v>0</v>
      </c>
      <c r="L114" s="237">
        <f>'Visi duomenys'!M110</f>
        <v>0</v>
      </c>
      <c r="M114" s="316">
        <f>'Visi duomenys'!V110</f>
        <v>42735</v>
      </c>
      <c r="N114" s="316">
        <f>'Visi duomenys'!W110</f>
        <v>43738</v>
      </c>
      <c r="O114" s="311">
        <f>'Visi duomenys'!N110</f>
        <v>1467581.1764705882</v>
      </c>
      <c r="P114" s="311">
        <f>'Visi duomenys'!S110</f>
        <v>1247444</v>
      </c>
      <c r="Q114" s="311">
        <f>'Visi duomenys'!P110</f>
        <v>0</v>
      </c>
      <c r="R114" s="311">
        <f>'Visi duomenys'!O110+'Visi duomenys'!Q110+'Visi duomenys'!R110</f>
        <v>220137.17647058822</v>
      </c>
      <c r="S114" s="315">
        <f t="shared" si="2"/>
        <v>0</v>
      </c>
    </row>
    <row r="115" spans="1:19" s="315" customFormat="1" x14ac:dyDescent="0.25">
      <c r="A115" s="236" t="str">
        <f>'Visi duomenys'!A111</f>
        <v>2.2.</v>
      </c>
      <c r="B115" s="235" t="str">
        <f>'Visi duomenys'!B111</f>
        <v/>
      </c>
      <c r="C115" s="236" t="str">
        <f>'Visi duomenys'!D111</f>
        <v xml:space="preserve">Tikslas. Tobulinti viešąjį valdymą savivaldybėse, didinant jo atitikimą visuomenės poreikiams. </v>
      </c>
      <c r="D115" s="235">
        <f>'Visi duomenys'!E111</f>
        <v>0</v>
      </c>
      <c r="E115" s="235">
        <f>'Visi duomenys'!F111</f>
        <v>0</v>
      </c>
      <c r="F115" s="235">
        <f>'Visi duomenys'!G111</f>
        <v>0</v>
      </c>
      <c r="G115" s="235">
        <f>'Visi duomenys'!H111</f>
        <v>0</v>
      </c>
      <c r="H115" s="235">
        <f>'Visi duomenys'!I111</f>
        <v>0</v>
      </c>
      <c r="I115" s="235">
        <f>'Visi duomenys'!J111</f>
        <v>0</v>
      </c>
      <c r="J115" s="236">
        <f>'Visi duomenys'!K111</f>
        <v>0</v>
      </c>
      <c r="K115" s="236">
        <f>'Visi duomenys'!L111</f>
        <v>0</v>
      </c>
      <c r="L115" s="235">
        <f>'Visi duomenys'!M111</f>
        <v>0</v>
      </c>
      <c r="M115" s="313">
        <f>'Visi duomenys'!V111</f>
        <v>0</v>
      </c>
      <c r="N115" s="313" t="str">
        <f>'Visi duomenys'!W111</f>
        <v xml:space="preserve"> </v>
      </c>
      <c r="O115" s="314">
        <f>'Visi duomenys'!N111</f>
        <v>0</v>
      </c>
      <c r="P115" s="314">
        <f>'Visi duomenys'!S111</f>
        <v>0</v>
      </c>
      <c r="Q115" s="314">
        <f>'Visi duomenys'!P111</f>
        <v>0</v>
      </c>
      <c r="R115" s="314">
        <f>'Visi duomenys'!O111+'Visi duomenys'!Q111+'Visi duomenys'!R111</f>
        <v>0</v>
      </c>
      <c r="S115" s="315">
        <f t="shared" si="2"/>
        <v>0</v>
      </c>
    </row>
    <row r="116" spans="1:19" s="315" customFormat="1" x14ac:dyDescent="0.25">
      <c r="A116" s="236" t="str">
        <f>'Visi duomenys'!A112</f>
        <v>2.2.1.</v>
      </c>
      <c r="B116" s="235" t="str">
        <f>'Visi duomenys'!B112</f>
        <v/>
      </c>
      <c r="C116" s="236" t="str">
        <f>'Visi duomenys'!D112</f>
        <v xml:space="preserve">Uždavinys. Stiprinti regiono viešojo valdymo darbuotojų kompetenciją, didinti jų veiklos efektyvumą ir gerinti teikiamų paslaugų kokybę.  </v>
      </c>
      <c r="D116" s="235">
        <f>'Visi duomenys'!E112</f>
        <v>0</v>
      </c>
      <c r="E116" s="235">
        <f>'Visi duomenys'!F112</f>
        <v>0</v>
      </c>
      <c r="F116" s="235">
        <f>'Visi duomenys'!G112</f>
        <v>0</v>
      </c>
      <c r="G116" s="235">
        <f>'Visi duomenys'!H112</f>
        <v>0</v>
      </c>
      <c r="H116" s="235">
        <f>'Visi duomenys'!I112</f>
        <v>0</v>
      </c>
      <c r="I116" s="235">
        <f>'Visi duomenys'!J112</f>
        <v>0</v>
      </c>
      <c r="J116" s="236">
        <f>'Visi duomenys'!K112</f>
        <v>0</v>
      </c>
      <c r="K116" s="236">
        <f>'Visi duomenys'!L112</f>
        <v>0</v>
      </c>
      <c r="L116" s="235">
        <f>'Visi duomenys'!M112</f>
        <v>0</v>
      </c>
      <c r="M116" s="313">
        <f>'Visi duomenys'!V112</f>
        <v>0</v>
      </c>
      <c r="N116" s="313" t="str">
        <f>'Visi duomenys'!W112</f>
        <v xml:space="preserve"> </v>
      </c>
      <c r="O116" s="314">
        <f>'Visi duomenys'!N112</f>
        <v>0</v>
      </c>
      <c r="P116" s="314">
        <f>'Visi duomenys'!S112</f>
        <v>0</v>
      </c>
      <c r="Q116" s="314">
        <f>'Visi duomenys'!P112</f>
        <v>0</v>
      </c>
      <c r="R116" s="314">
        <f>'Visi duomenys'!O112+'Visi duomenys'!Q112+'Visi duomenys'!R112</f>
        <v>0</v>
      </c>
      <c r="S116" s="315">
        <f t="shared" si="2"/>
        <v>0</v>
      </c>
    </row>
    <row r="117" spans="1:19" s="315" customFormat="1" x14ac:dyDescent="0.25">
      <c r="A117" s="236" t="str">
        <f>'Visi duomenys'!A113</f>
        <v>2.2.1.1</v>
      </c>
      <c r="B117" s="235" t="str">
        <f>'Visi duomenys'!B113</f>
        <v/>
      </c>
      <c r="C117" s="236" t="str">
        <f>'Visi duomenys'!D113</f>
        <v>Priemonė: Paslaugų ir asmenų aptarnavimo kokybės gerinimas savivaldybėse</v>
      </c>
      <c r="D117" s="235">
        <f>'Visi duomenys'!E113</f>
        <v>0</v>
      </c>
      <c r="E117" s="235">
        <f>'Visi duomenys'!F113</f>
        <v>0</v>
      </c>
      <c r="F117" s="235">
        <f>'Visi duomenys'!G113</f>
        <v>0</v>
      </c>
      <c r="G117" s="235">
        <f>'Visi duomenys'!H113</f>
        <v>0</v>
      </c>
      <c r="H117" s="235">
        <f>'Visi duomenys'!I113</f>
        <v>0</v>
      </c>
      <c r="I117" s="235">
        <f>'Visi duomenys'!J113</f>
        <v>0</v>
      </c>
      <c r="J117" s="236">
        <f>'Visi duomenys'!K113</f>
        <v>0</v>
      </c>
      <c r="K117" s="236">
        <f>'Visi duomenys'!L113</f>
        <v>0</v>
      </c>
      <c r="L117" s="235">
        <f>'Visi duomenys'!M113</f>
        <v>0</v>
      </c>
      <c r="M117" s="313">
        <f>'Visi duomenys'!V113</f>
        <v>0</v>
      </c>
      <c r="N117" s="313" t="str">
        <f>'Visi duomenys'!W113</f>
        <v xml:space="preserve"> </v>
      </c>
      <c r="O117" s="314">
        <f>'Visi duomenys'!N113</f>
        <v>0</v>
      </c>
      <c r="P117" s="314">
        <f>'Visi duomenys'!S113</f>
        <v>0</v>
      </c>
      <c r="Q117" s="314">
        <f>'Visi duomenys'!P113</f>
        <v>0</v>
      </c>
      <c r="R117" s="314">
        <f>'Visi duomenys'!O113+'Visi duomenys'!Q113+'Visi duomenys'!R113</f>
        <v>0</v>
      </c>
      <c r="S117" s="315">
        <f t="shared" si="2"/>
        <v>0</v>
      </c>
    </row>
    <row r="118" spans="1:19" s="315" customFormat="1" x14ac:dyDescent="0.25">
      <c r="A118" s="237" t="str">
        <f>'Visi duomenys'!A114</f>
        <v>2.2.1.1.1</v>
      </c>
      <c r="B118" s="237" t="str">
        <f>'Visi duomenys'!B114</f>
        <v>R089920-490000-1208</v>
      </c>
      <c r="C118" s="237" t="str">
        <f>'Visi duomenys'!D114</f>
        <v>Paslaugų teikimo ir asmenų aptarnavimo kokybės gerinimas Tauragės regiono savivaldybėse. I etapas</v>
      </c>
      <c r="D118" s="237" t="str">
        <f>'Visi duomenys'!E114</f>
        <v>PSA</v>
      </c>
      <c r="E118" s="237" t="str">
        <f>'Visi duomenys'!F114</f>
        <v>VRM</v>
      </c>
      <c r="F118" s="237" t="str">
        <f>'Visi duomenys'!G114</f>
        <v>Tauragės apskritis</v>
      </c>
      <c r="G118" s="237" t="str">
        <f>'Visi duomenys'!H114</f>
        <v>10.1.3-ESFA-R-920</v>
      </c>
      <c r="H118" s="237" t="str">
        <f>'Visi duomenys'!I114</f>
        <v>R</v>
      </c>
      <c r="I118" s="237">
        <f>'Visi duomenys'!J114</f>
        <v>0</v>
      </c>
      <c r="J118" s="234">
        <f>'Visi duomenys'!K114</f>
        <v>0</v>
      </c>
      <c r="K118" s="234">
        <f>'Visi duomenys'!L114</f>
        <v>0</v>
      </c>
      <c r="L118" s="237">
        <f>'Visi duomenys'!M114</f>
        <v>0</v>
      </c>
      <c r="M118" s="316">
        <f>'Visi duomenys'!V114</f>
        <v>43220</v>
      </c>
      <c r="N118" s="316">
        <f>'Visi duomenys'!W114</f>
        <v>44296</v>
      </c>
      <c r="O118" s="311">
        <f>'Visi duomenys'!N114</f>
        <v>931508</v>
      </c>
      <c r="P118" s="311">
        <f>'Visi duomenys'!S114</f>
        <v>791781</v>
      </c>
      <c r="Q118" s="311">
        <f>'Visi duomenys'!P114</f>
        <v>0</v>
      </c>
      <c r="R118" s="311">
        <f>'Visi duomenys'!O114+'Visi duomenys'!Q114+'Visi duomenys'!R114</f>
        <v>139727</v>
      </c>
      <c r="S118" s="315">
        <f t="shared" si="2"/>
        <v>0</v>
      </c>
    </row>
    <row r="119" spans="1:19" s="315" customFormat="1" x14ac:dyDescent="0.25">
      <c r="A119" s="236" t="str">
        <f>'Visi duomenys'!A115</f>
        <v>3.</v>
      </c>
      <c r="B119" s="235">
        <f>'Visi duomenys'!B115</f>
        <v>0</v>
      </c>
      <c r="C119" s="236" t="str">
        <f>'Visi duomenys'!D115</f>
        <v>Prioritetas. ŽMOGUI PATOGI GYVENTI IR SAUGI APLINKA</v>
      </c>
      <c r="D119" s="235">
        <f>'Visi duomenys'!E115</f>
        <v>0</v>
      </c>
      <c r="E119" s="235">
        <f>'Visi duomenys'!F115</f>
        <v>0</v>
      </c>
      <c r="F119" s="235">
        <f>'Visi duomenys'!G115</f>
        <v>0</v>
      </c>
      <c r="G119" s="235">
        <f>'Visi duomenys'!H115</f>
        <v>0</v>
      </c>
      <c r="H119" s="235">
        <f>'Visi duomenys'!I115</f>
        <v>0</v>
      </c>
      <c r="I119" s="235">
        <f>'Visi duomenys'!J115</f>
        <v>0</v>
      </c>
      <c r="J119" s="236">
        <f>'Visi duomenys'!K115</f>
        <v>0</v>
      </c>
      <c r="K119" s="236">
        <f>'Visi duomenys'!L115</f>
        <v>0</v>
      </c>
      <c r="L119" s="235">
        <f>'Visi duomenys'!M115</f>
        <v>0</v>
      </c>
      <c r="M119" s="313">
        <f>'Visi duomenys'!V115</f>
        <v>0</v>
      </c>
      <c r="N119" s="313">
        <f>'Visi duomenys'!W115</f>
        <v>0</v>
      </c>
      <c r="O119" s="314">
        <f>'Visi duomenys'!N115</f>
        <v>0</v>
      </c>
      <c r="P119" s="314">
        <f>'Visi duomenys'!S115</f>
        <v>0</v>
      </c>
      <c r="Q119" s="314">
        <f>'Visi duomenys'!P115</f>
        <v>0</v>
      </c>
      <c r="R119" s="314">
        <f>'Visi duomenys'!O115+'Visi duomenys'!Q115+'Visi duomenys'!R115</f>
        <v>0</v>
      </c>
      <c r="S119" s="315">
        <f t="shared" si="2"/>
        <v>0</v>
      </c>
    </row>
    <row r="120" spans="1:19" s="315" customFormat="1" x14ac:dyDescent="0.25">
      <c r="A120" s="236" t="str">
        <f>'Visi duomenys'!A116</f>
        <v>3.1.</v>
      </c>
      <c r="B120" s="235" t="str">
        <f>'Visi duomenys'!B116</f>
        <v/>
      </c>
      <c r="C120" s="236" t="str">
        <f>'Visi duomenys'!D116</f>
        <v>Tikslas. Diegti sveiką gyvenamąją aplinką kuriančias vandentvarkos ir atliekų tvarkymo sistemas, didinti paslaugų kokybę ir prieinamumą.</v>
      </c>
      <c r="D120" s="235">
        <f>'Visi duomenys'!E116</f>
        <v>0</v>
      </c>
      <c r="E120" s="235">
        <f>'Visi duomenys'!F116</f>
        <v>0</v>
      </c>
      <c r="F120" s="235">
        <f>'Visi duomenys'!G116</f>
        <v>0</v>
      </c>
      <c r="G120" s="235">
        <f>'Visi duomenys'!H116</f>
        <v>0</v>
      </c>
      <c r="H120" s="235">
        <f>'Visi duomenys'!I116</f>
        <v>0</v>
      </c>
      <c r="I120" s="235">
        <f>'Visi duomenys'!J116</f>
        <v>0</v>
      </c>
      <c r="J120" s="236">
        <f>'Visi duomenys'!K116</f>
        <v>0</v>
      </c>
      <c r="K120" s="236">
        <f>'Visi duomenys'!L116</f>
        <v>0</v>
      </c>
      <c r="L120" s="235">
        <f>'Visi duomenys'!M116</f>
        <v>0</v>
      </c>
      <c r="M120" s="313">
        <f>'Visi duomenys'!V116</f>
        <v>0</v>
      </c>
      <c r="N120" s="313" t="str">
        <f>'Visi duomenys'!W116</f>
        <v xml:space="preserve"> </v>
      </c>
      <c r="O120" s="314">
        <f>'Visi duomenys'!N116</f>
        <v>0</v>
      </c>
      <c r="P120" s="314">
        <f>'Visi duomenys'!S116</f>
        <v>0</v>
      </c>
      <c r="Q120" s="314">
        <f>'Visi duomenys'!P116</f>
        <v>0</v>
      </c>
      <c r="R120" s="314">
        <f>'Visi duomenys'!O116+'Visi duomenys'!Q116+'Visi duomenys'!R116</f>
        <v>0</v>
      </c>
      <c r="S120" s="315">
        <f t="shared" si="2"/>
        <v>0</v>
      </c>
    </row>
    <row r="121" spans="1:19" s="315" customFormat="1" x14ac:dyDescent="0.25">
      <c r="A121" s="236" t="str">
        <f>'Visi duomenys'!A117</f>
        <v>3.1.1.</v>
      </c>
      <c r="B121" s="235" t="str">
        <f>'Visi duomenys'!B117</f>
        <v/>
      </c>
      <c r="C121" s="236" t="str">
        <f>'Visi duomenys'!D117</f>
        <v xml:space="preserve">Uždavinys. Plėsti, renovuoti ir modernizuoti geriamojo vandens ir nuotekų, paviršinių nuotekų surinkimo infrastruktūrą, gerinti teikiamų paslaugų  kokybę.  </v>
      </c>
      <c r="D121" s="235">
        <f>'Visi duomenys'!E117</f>
        <v>0</v>
      </c>
      <c r="E121" s="235">
        <f>'Visi duomenys'!F117</f>
        <v>0</v>
      </c>
      <c r="F121" s="235">
        <f>'Visi duomenys'!G117</f>
        <v>0</v>
      </c>
      <c r="G121" s="235">
        <f>'Visi duomenys'!H117</f>
        <v>0</v>
      </c>
      <c r="H121" s="235">
        <f>'Visi duomenys'!I117</f>
        <v>0</v>
      </c>
      <c r="I121" s="235">
        <f>'Visi duomenys'!J117</f>
        <v>0</v>
      </c>
      <c r="J121" s="236">
        <f>'Visi duomenys'!K117</f>
        <v>0</v>
      </c>
      <c r="K121" s="236">
        <f>'Visi duomenys'!L117</f>
        <v>0</v>
      </c>
      <c r="L121" s="235">
        <f>'Visi duomenys'!M117</f>
        <v>0</v>
      </c>
      <c r="M121" s="313">
        <f>'Visi duomenys'!V117</f>
        <v>0</v>
      </c>
      <c r="N121" s="313" t="str">
        <f>'Visi duomenys'!W117</f>
        <v xml:space="preserve"> </v>
      </c>
      <c r="O121" s="314">
        <f>'Visi duomenys'!N117</f>
        <v>0</v>
      </c>
      <c r="P121" s="314">
        <f>'Visi duomenys'!S117</f>
        <v>0</v>
      </c>
      <c r="Q121" s="314">
        <f>'Visi duomenys'!P117</f>
        <v>0</v>
      </c>
      <c r="R121" s="314">
        <f>'Visi duomenys'!O117+'Visi duomenys'!Q117+'Visi duomenys'!R117</f>
        <v>0</v>
      </c>
      <c r="S121" s="315">
        <f t="shared" si="2"/>
        <v>0</v>
      </c>
    </row>
    <row r="122" spans="1:19" s="315" customFormat="1" x14ac:dyDescent="0.25">
      <c r="A122" s="236" t="str">
        <f>'Visi duomenys'!A118</f>
        <v>3.1.1.1</v>
      </c>
      <c r="B122" s="235" t="str">
        <f>'Visi duomenys'!B118</f>
        <v/>
      </c>
      <c r="C122" s="236" t="str">
        <f>'Visi duomenys'!D118</f>
        <v>Priemonė: Geriamojo vandens tiekimo ir nuotekų tvarkymo sistemų renovavimas ir plėtra, įmonių valdymo tobulinimas</v>
      </c>
      <c r="D122" s="235">
        <f>'Visi duomenys'!E118</f>
        <v>0</v>
      </c>
      <c r="E122" s="235">
        <f>'Visi duomenys'!F118</f>
        <v>0</v>
      </c>
      <c r="F122" s="235">
        <f>'Visi duomenys'!G118</f>
        <v>0</v>
      </c>
      <c r="G122" s="235">
        <f>'Visi duomenys'!H118</f>
        <v>0</v>
      </c>
      <c r="H122" s="235">
        <f>'Visi duomenys'!I118</f>
        <v>0</v>
      </c>
      <c r="I122" s="235">
        <f>'Visi duomenys'!J118</f>
        <v>0</v>
      </c>
      <c r="J122" s="236">
        <f>'Visi duomenys'!K118</f>
        <v>0</v>
      </c>
      <c r="K122" s="236">
        <f>'Visi duomenys'!L118</f>
        <v>0</v>
      </c>
      <c r="L122" s="235">
        <f>'Visi duomenys'!M118</f>
        <v>0</v>
      </c>
      <c r="M122" s="313">
        <f>'Visi duomenys'!V118</f>
        <v>0</v>
      </c>
      <c r="N122" s="313" t="str">
        <f>'Visi duomenys'!W118</f>
        <v xml:space="preserve"> </v>
      </c>
      <c r="O122" s="314">
        <f>'Visi duomenys'!N118</f>
        <v>0</v>
      </c>
      <c r="P122" s="314">
        <f>'Visi duomenys'!S118</f>
        <v>0</v>
      </c>
      <c r="Q122" s="314">
        <f>'Visi duomenys'!P118</f>
        <v>0</v>
      </c>
      <c r="R122" s="314">
        <f>'Visi duomenys'!O118+'Visi duomenys'!Q118+'Visi duomenys'!R118</f>
        <v>0</v>
      </c>
      <c r="S122" s="315">
        <f t="shared" si="2"/>
        <v>0</v>
      </c>
    </row>
    <row r="123" spans="1:19" s="315" customFormat="1" x14ac:dyDescent="0.25">
      <c r="A123" s="237" t="str">
        <f>'Visi duomenys'!A119</f>
        <v>3.1.1.1.1</v>
      </c>
      <c r="B123" s="237" t="str">
        <f>'Visi duomenys'!B119</f>
        <v>R080014-070600-1213</v>
      </c>
      <c r="C123" s="237" t="str">
        <f>'Visi duomenys'!D119</f>
        <v>Vandentiekio ir nuotekų tinklų rekonstrukcija ir plėtra Šilalės rajone (Kaltinėnuose)</v>
      </c>
      <c r="D123" s="237" t="str">
        <f>'Visi duomenys'!E119</f>
        <v>UAB „Šilalės vandenys“</v>
      </c>
      <c r="E123" s="237" t="str">
        <f>'Visi duomenys'!F119</f>
        <v>AM</v>
      </c>
      <c r="F123" s="237" t="str">
        <f>'Visi duomenys'!G119</f>
        <v>Šilalės rajonas</v>
      </c>
      <c r="G123" s="237" t="str">
        <f>'Visi duomenys'!H119</f>
        <v>05.3.2-APVA-R-014</v>
      </c>
      <c r="H123" s="237" t="str">
        <f>'Visi duomenys'!I119</f>
        <v>R</v>
      </c>
      <c r="I123" s="237">
        <f>'Visi duomenys'!J119</f>
        <v>0</v>
      </c>
      <c r="J123" s="234">
        <f>'Visi duomenys'!K119</f>
        <v>0</v>
      </c>
      <c r="K123" s="234">
        <f>'Visi duomenys'!L119</f>
        <v>0</v>
      </c>
      <c r="L123" s="237">
        <f>'Visi duomenys'!M119</f>
        <v>0</v>
      </c>
      <c r="M123" s="316">
        <f>'Visi duomenys'!V119</f>
        <v>42735</v>
      </c>
      <c r="N123" s="316">
        <f>'Visi duomenys'!W119</f>
        <v>43889</v>
      </c>
      <c r="O123" s="311">
        <f>'Visi duomenys'!N119</f>
        <v>1538175.43</v>
      </c>
      <c r="P123" s="311">
        <f>'Visi duomenys'!S119</f>
        <v>1187911.25</v>
      </c>
      <c r="Q123" s="311">
        <f>'Visi duomenys'!P119</f>
        <v>0</v>
      </c>
      <c r="R123" s="311">
        <f>'Visi duomenys'!O119+'Visi duomenys'!Q119+'Visi duomenys'!R119</f>
        <v>350264.18</v>
      </c>
      <c r="S123" s="315">
        <f t="shared" si="2"/>
        <v>0</v>
      </c>
    </row>
    <row r="124" spans="1:19" s="315" customFormat="1" x14ac:dyDescent="0.25">
      <c r="A124" s="237" t="str">
        <f>'Visi duomenys'!A120</f>
        <v>3.1.1.1.2</v>
      </c>
      <c r="B124" s="237" t="str">
        <f>'Visi duomenys'!B120</f>
        <v>R080014-060700-1214</v>
      </c>
      <c r="C124" s="237" t="str">
        <f>'Visi duomenys'!D120</f>
        <v>Vandens tiekimo ir nuotekų tvarkymo infrastruktūros renovavimas ir plėtra Pagėgių savivaldybėje (Natkiškiuose, Piktupėnuose)</v>
      </c>
      <c r="D124" s="237" t="str">
        <f>'Visi duomenys'!E120</f>
        <v>UAB Pagėgių komunalinis ūkis</v>
      </c>
      <c r="E124" s="237" t="str">
        <f>'Visi duomenys'!F120</f>
        <v>AM</v>
      </c>
      <c r="F124" s="237" t="str">
        <f>'Visi duomenys'!G120</f>
        <v>Pagėgių savivaldybė</v>
      </c>
      <c r="G124" s="237" t="str">
        <f>'Visi duomenys'!H120</f>
        <v>05.3.2-APVA-R-014</v>
      </c>
      <c r="H124" s="237" t="str">
        <f>'Visi duomenys'!I120</f>
        <v>R</v>
      </c>
      <c r="I124" s="237">
        <f>'Visi duomenys'!J120</f>
        <v>0</v>
      </c>
      <c r="J124" s="234">
        <f>'Visi duomenys'!K120</f>
        <v>0</v>
      </c>
      <c r="K124" s="234">
        <f>'Visi duomenys'!L120</f>
        <v>0</v>
      </c>
      <c r="L124" s="237">
        <f>'Visi duomenys'!M120</f>
        <v>0</v>
      </c>
      <c r="M124" s="316">
        <f>'Visi duomenys'!V120</f>
        <v>42735</v>
      </c>
      <c r="N124" s="316">
        <f>'Visi duomenys'!W120</f>
        <v>43676</v>
      </c>
      <c r="O124" s="311">
        <f>'Visi duomenys'!N120</f>
        <v>617660.84</v>
      </c>
      <c r="P124" s="311">
        <f>'Visi duomenys'!S120</f>
        <v>355275.04</v>
      </c>
      <c r="Q124" s="311">
        <f>'Visi duomenys'!P120</f>
        <v>0</v>
      </c>
      <c r="R124" s="311">
        <f>'Visi duomenys'!O120+'Visi duomenys'!Q120+'Visi duomenys'!R120</f>
        <v>262385.8</v>
      </c>
      <c r="S124" s="315">
        <f t="shared" si="2"/>
        <v>0</v>
      </c>
    </row>
    <row r="125" spans="1:19" s="315" customFormat="1" x14ac:dyDescent="0.25">
      <c r="A125" s="237" t="str">
        <f>'Visi duomenys'!A121</f>
        <v>3.1.1.1.3</v>
      </c>
      <c r="B125" s="237" t="str">
        <f>'Visi duomenys'!B121</f>
        <v>R080014-070600-1215</v>
      </c>
      <c r="C125" s="237" t="str">
        <f>'Visi duomenys'!D121</f>
        <v>Vandens tiekimo ir nuotekų tvarkymo infrastruktūros plėtra Jurbarko rajone</v>
      </c>
      <c r="D125" s="237" t="str">
        <f>'Visi duomenys'!E121</f>
        <v>UAB „Jurbarko vandenys“</v>
      </c>
      <c r="E125" s="237" t="str">
        <f>'Visi duomenys'!F121</f>
        <v>AM</v>
      </c>
      <c r="F125" s="237" t="str">
        <f>'Visi duomenys'!G121</f>
        <v>Jurbarko rajonas</v>
      </c>
      <c r="G125" s="237" t="str">
        <f>'Visi duomenys'!H121</f>
        <v>05.3.2-APVA-R-014</v>
      </c>
      <c r="H125" s="237" t="str">
        <f>'Visi duomenys'!I121</f>
        <v>R</v>
      </c>
      <c r="I125" s="237">
        <f>'Visi duomenys'!J121</f>
        <v>0</v>
      </c>
      <c r="J125" s="234">
        <f>'Visi duomenys'!K121</f>
        <v>0</v>
      </c>
      <c r="K125" s="234">
        <f>'Visi duomenys'!L121</f>
        <v>0</v>
      </c>
      <c r="L125" s="237">
        <f>'Visi duomenys'!M121</f>
        <v>0</v>
      </c>
      <c r="M125" s="316">
        <f>'Visi duomenys'!V121</f>
        <v>42735</v>
      </c>
      <c r="N125" s="316">
        <f>'Visi duomenys'!W121</f>
        <v>43585</v>
      </c>
      <c r="O125" s="311">
        <f>'Visi duomenys'!N121</f>
        <v>1902679.07</v>
      </c>
      <c r="P125" s="311">
        <f>'Visi duomenys'!S121</f>
        <v>1158757.55</v>
      </c>
      <c r="Q125" s="311">
        <f>'Visi duomenys'!P121</f>
        <v>0</v>
      </c>
      <c r="R125" s="311">
        <f>'Visi duomenys'!O121+'Visi duomenys'!Q121+'Visi duomenys'!R121</f>
        <v>743921.52</v>
      </c>
      <c r="S125" s="315">
        <f t="shared" si="2"/>
        <v>0</v>
      </c>
    </row>
    <row r="126" spans="1:19" s="315" customFormat="1" x14ac:dyDescent="0.25">
      <c r="A126" s="237" t="str">
        <f>'Visi duomenys'!A122</f>
        <v>3.1.1.1.4</v>
      </c>
      <c r="B126" s="237" t="str">
        <f>'Visi duomenys'!B122</f>
        <v>R080014-060700-1216</v>
      </c>
      <c r="C126" s="237" t="str">
        <f>'Visi duomenys'!D122</f>
        <v>Geriamojo vandens tiekimo ir nuotekų tvarkymo sistemų renovavimas ir plėtra Tauragės rajone</v>
      </c>
      <c r="D126" s="237" t="str">
        <f>'Visi duomenys'!E122</f>
        <v>UAB „Tauragės vandenys“</v>
      </c>
      <c r="E126" s="237" t="str">
        <f>'Visi duomenys'!F122</f>
        <v>AM</v>
      </c>
      <c r="F126" s="237" t="str">
        <f>'Visi duomenys'!G122</f>
        <v>Tauragės rajonas</v>
      </c>
      <c r="G126" s="237" t="str">
        <f>'Visi duomenys'!H122</f>
        <v>05.3.2-APVA-R-014</v>
      </c>
      <c r="H126" s="237" t="str">
        <f>'Visi duomenys'!I122</f>
        <v>R</v>
      </c>
      <c r="I126" s="237">
        <f>'Visi duomenys'!J122</f>
        <v>0</v>
      </c>
      <c r="J126" s="234">
        <f>'Visi duomenys'!K122</f>
        <v>0</v>
      </c>
      <c r="K126" s="234">
        <f>'Visi duomenys'!L122</f>
        <v>0</v>
      </c>
      <c r="L126" s="237">
        <f>'Visi duomenys'!M122</f>
        <v>0</v>
      </c>
      <c r="M126" s="316">
        <f>'Visi duomenys'!V122</f>
        <v>42735</v>
      </c>
      <c r="N126" s="316">
        <f>'Visi duomenys'!W122</f>
        <v>43912</v>
      </c>
      <c r="O126" s="311">
        <f>'Visi duomenys'!N122</f>
        <v>2854494.11</v>
      </c>
      <c r="P126" s="311">
        <f>'Visi duomenys'!S122</f>
        <v>1647376.95</v>
      </c>
      <c r="Q126" s="311">
        <f>'Visi duomenys'!P122</f>
        <v>0</v>
      </c>
      <c r="R126" s="311">
        <f>'Visi duomenys'!O122+'Visi duomenys'!Q122+'Visi duomenys'!R122</f>
        <v>1207117.1599999999</v>
      </c>
      <c r="S126" s="315">
        <f t="shared" si="2"/>
        <v>0</v>
      </c>
    </row>
    <row r="127" spans="1:19" s="315" customFormat="1" x14ac:dyDescent="0.25">
      <c r="A127" s="237" t="str">
        <f>'Visi duomenys'!A123</f>
        <v>3.1.1.1.5</v>
      </c>
      <c r="B127" s="237" t="str">
        <f>'Visi duomenys'!B123</f>
        <v>R080014-060700-1217</v>
      </c>
      <c r="C127" s="237" t="str">
        <f>'Visi duomenys'!D123</f>
        <v>Geriamojo vandens tiekimo ir nuotekų tvarkymo sistemų renovavimas ir plėtra Šilalės rajone (Kaltinėnuose, Traksėdyje)</v>
      </c>
      <c r="D127" s="237" t="str">
        <f>'Visi duomenys'!E123</f>
        <v>UAB „Šilalės vandenys“</v>
      </c>
      <c r="E127" s="237" t="str">
        <f>'Visi duomenys'!F123</f>
        <v>AM</v>
      </c>
      <c r="F127" s="237" t="str">
        <f>'Visi duomenys'!G123</f>
        <v>Šilalės rajonas</v>
      </c>
      <c r="G127" s="237" t="str">
        <f>'Visi duomenys'!H123</f>
        <v>05.3.2-APVA-R-014</v>
      </c>
      <c r="H127" s="237" t="str">
        <f>'Visi duomenys'!I123</f>
        <v>R</v>
      </c>
      <c r="I127" s="237">
        <f>'Visi duomenys'!J123</f>
        <v>0</v>
      </c>
      <c r="J127" s="234">
        <f>'Visi duomenys'!K123</f>
        <v>0</v>
      </c>
      <c r="K127" s="234">
        <f>'Visi duomenys'!L123</f>
        <v>0</v>
      </c>
      <c r="L127" s="237">
        <f>'Visi duomenys'!M123</f>
        <v>0</v>
      </c>
      <c r="M127" s="316">
        <f>'Visi duomenys'!V123</f>
        <v>43373</v>
      </c>
      <c r="N127" s="316">
        <f>'Visi duomenys'!W123</f>
        <v>44286</v>
      </c>
      <c r="O127" s="311">
        <f>'Visi duomenys'!N123</f>
        <v>444870</v>
      </c>
      <c r="P127" s="311">
        <f>'Visi duomenys'!S123</f>
        <v>124738.8</v>
      </c>
      <c r="Q127" s="311">
        <f>'Visi duomenys'!P123</f>
        <v>0</v>
      </c>
      <c r="R127" s="311">
        <f>'Visi duomenys'!O123+'Visi duomenys'!Q123+'Visi duomenys'!R123</f>
        <v>320131.20000000001</v>
      </c>
      <c r="S127" s="315">
        <f t="shared" si="2"/>
        <v>0</v>
      </c>
    </row>
    <row r="128" spans="1:19" s="315" customFormat="1" x14ac:dyDescent="0.25">
      <c r="A128" s="237" t="str">
        <f>'Visi duomenys'!A124</f>
        <v>3.1.1.1.6</v>
      </c>
      <c r="B128" s="237" t="str">
        <f>'Visi duomenys'!B124</f>
        <v>R080014-070000-1218</v>
      </c>
      <c r="C128" s="237" t="str">
        <f>'Visi duomenys'!D124</f>
        <v>Nuotekų tinklų plėtra Pagėgių savivaldybėje (Mažaičiuose)</v>
      </c>
      <c r="D128" s="237" t="str">
        <f>'Visi duomenys'!E124</f>
        <v>UAB Pagėgių komunalinis ūkis</v>
      </c>
      <c r="E128" s="237" t="str">
        <f>'Visi duomenys'!F124</f>
        <v>AM</v>
      </c>
      <c r="F128" s="237" t="str">
        <f>'Visi duomenys'!G124</f>
        <v>Pagėgių savivaldybė</v>
      </c>
      <c r="G128" s="237" t="str">
        <f>'Visi duomenys'!H124</f>
        <v>05.3.2-APVA-R-014</v>
      </c>
      <c r="H128" s="237" t="str">
        <f>'Visi duomenys'!I124</f>
        <v>R</v>
      </c>
      <c r="I128" s="237">
        <f>'Visi duomenys'!J124</f>
        <v>0</v>
      </c>
      <c r="J128" s="234">
        <f>'Visi duomenys'!K124</f>
        <v>0</v>
      </c>
      <c r="K128" s="234">
        <f>'Visi duomenys'!L124</f>
        <v>0</v>
      </c>
      <c r="L128" s="237">
        <f>'Visi duomenys'!M124</f>
        <v>0</v>
      </c>
      <c r="M128" s="316">
        <f>'Visi duomenys'!V124</f>
        <v>43281</v>
      </c>
      <c r="N128" s="316">
        <f>'Visi duomenys'!W124</f>
        <v>44196</v>
      </c>
      <c r="O128" s="311">
        <f>'Visi duomenys'!N124</f>
        <v>136161.48000000001</v>
      </c>
      <c r="P128" s="311">
        <f>'Visi duomenys'!S124</f>
        <v>106438.27</v>
      </c>
      <c r="Q128" s="311">
        <f>'Visi duomenys'!P124</f>
        <v>0</v>
      </c>
      <c r="R128" s="311">
        <f>'Visi duomenys'!O124+'Visi duomenys'!Q124+'Visi duomenys'!R124</f>
        <v>29723.21</v>
      </c>
      <c r="S128" s="315">
        <f t="shared" si="2"/>
        <v>0</v>
      </c>
    </row>
    <row r="129" spans="1:19" s="315" customFormat="1" x14ac:dyDescent="0.25">
      <c r="A129" s="237" t="str">
        <f>'Visi duomenys'!A125</f>
        <v>3.1.1.1.7</v>
      </c>
      <c r="B129" s="237" t="str">
        <f>'Visi duomenys'!B125</f>
        <v>R080014-070650-1219</v>
      </c>
      <c r="C129" s="237" t="str">
        <f>'Visi duomenys'!D125</f>
        <v>Vandens tiekimo ir nuotekų tvarkymo infrastruktūros plėtra Jurbarko mieste</v>
      </c>
      <c r="D129" s="237" t="str">
        <f>'Visi duomenys'!E125</f>
        <v>UAB „Jurbarko vandenys“</v>
      </c>
      <c r="E129" s="237" t="str">
        <f>'Visi duomenys'!F125</f>
        <v>AM</v>
      </c>
      <c r="F129" s="237" t="str">
        <f>'Visi duomenys'!G125</f>
        <v>Jurbarko rajonas</v>
      </c>
      <c r="G129" s="237" t="str">
        <f>'Visi duomenys'!H125</f>
        <v>05.3.2-APVA-R-014</v>
      </c>
      <c r="H129" s="237" t="str">
        <f>'Visi duomenys'!I125</f>
        <v>R</v>
      </c>
      <c r="I129" s="237">
        <f>'Visi duomenys'!J125</f>
        <v>0</v>
      </c>
      <c r="J129" s="234">
        <f>'Visi duomenys'!K125</f>
        <v>0</v>
      </c>
      <c r="K129" s="234">
        <f>'Visi duomenys'!L125</f>
        <v>0</v>
      </c>
      <c r="L129" s="237">
        <f>'Visi duomenys'!M125</f>
        <v>0</v>
      </c>
      <c r="M129" s="316">
        <f>'Visi duomenys'!V125</f>
        <v>43434</v>
      </c>
      <c r="N129" s="316">
        <f>'Visi duomenys'!W125</f>
        <v>44205</v>
      </c>
      <c r="O129" s="311">
        <f>'Visi duomenys'!N125</f>
        <v>548947.86</v>
      </c>
      <c r="P129" s="311">
        <f>'Visi duomenys'!S125</f>
        <v>274473.93</v>
      </c>
      <c r="Q129" s="311">
        <f>'Visi duomenys'!P125</f>
        <v>0</v>
      </c>
      <c r="R129" s="311">
        <f>'Visi duomenys'!O125+'Visi duomenys'!Q125+'Visi duomenys'!R125</f>
        <v>274473.93</v>
      </c>
      <c r="S129" s="315">
        <f t="shared" si="2"/>
        <v>0</v>
      </c>
    </row>
    <row r="130" spans="1:19" s="315" customFormat="1" x14ac:dyDescent="0.25">
      <c r="A130" s="237" t="str">
        <f>'Visi duomenys'!A126</f>
        <v>3.1.1.1.8</v>
      </c>
      <c r="B130" s="237" t="str">
        <f>'Visi duomenys'!B126</f>
        <v>R080014-060750-1220</v>
      </c>
      <c r="C130" s="237" t="str">
        <f>'Visi duomenys'!D126</f>
        <v>Geriamojo vandens tiekimo ir nuotekų tvarkymo sistemų renovavimas ir plėtra Tauragės rajone (papildomi darbai)</v>
      </c>
      <c r="D130" s="237" t="str">
        <f>'Visi duomenys'!E126</f>
        <v>UAB „Tauragės vandenys“</v>
      </c>
      <c r="E130" s="237" t="str">
        <f>'Visi duomenys'!F126</f>
        <v>AM</v>
      </c>
      <c r="F130" s="237" t="str">
        <f>'Visi duomenys'!G126</f>
        <v>Tauragės rajonas</v>
      </c>
      <c r="G130" s="237" t="str">
        <f>'Visi duomenys'!H126</f>
        <v>05.3.2-APVA-R-014</v>
      </c>
      <c r="H130" s="237" t="str">
        <f>'Visi duomenys'!I126</f>
        <v>R</v>
      </c>
      <c r="I130" s="237">
        <f>'Visi duomenys'!J126</f>
        <v>0</v>
      </c>
      <c r="J130" s="234">
        <f>'Visi duomenys'!K126</f>
        <v>0</v>
      </c>
      <c r="K130" s="234">
        <f>'Visi duomenys'!L126</f>
        <v>0</v>
      </c>
      <c r="L130" s="237">
        <f>'Visi duomenys'!M126</f>
        <v>0</v>
      </c>
      <c r="M130" s="316">
        <f>'Visi duomenys'!V126</f>
        <v>43462</v>
      </c>
      <c r="N130" s="316">
        <f>'Visi duomenys'!W126</f>
        <v>44196</v>
      </c>
      <c r="O130" s="311">
        <f>'Visi duomenys'!N126</f>
        <v>646255.83000000007</v>
      </c>
      <c r="P130" s="311">
        <f>'Visi duomenys'!S126</f>
        <v>345408.93</v>
      </c>
      <c r="Q130" s="311">
        <f>'Visi duomenys'!P126</f>
        <v>0</v>
      </c>
      <c r="R130" s="311">
        <f>'Visi duomenys'!O126+'Visi duomenys'!Q126+'Visi duomenys'!R126</f>
        <v>300846.90000000002</v>
      </c>
      <c r="S130" s="315">
        <f t="shared" si="2"/>
        <v>0</v>
      </c>
    </row>
    <row r="131" spans="1:19" s="315" customFormat="1" x14ac:dyDescent="0.25">
      <c r="A131" s="236" t="str">
        <f>'Visi duomenys'!A127</f>
        <v>3.1.1.2</v>
      </c>
      <c r="B131" s="235" t="str">
        <f>'Visi duomenys'!B127</f>
        <v/>
      </c>
      <c r="C131" s="236" t="str">
        <f>'Visi duomenys'!D127</f>
        <v>Priemonė: Paviršinių nuotekų sistemų tvarkymas</v>
      </c>
      <c r="D131" s="235">
        <f>'Visi duomenys'!E127</f>
        <v>0</v>
      </c>
      <c r="E131" s="235">
        <f>'Visi duomenys'!F127</f>
        <v>0</v>
      </c>
      <c r="F131" s="235">
        <f>'Visi duomenys'!G127</f>
        <v>0</v>
      </c>
      <c r="G131" s="235">
        <f>'Visi duomenys'!H127</f>
        <v>0</v>
      </c>
      <c r="H131" s="235">
        <f>'Visi duomenys'!I127</f>
        <v>0</v>
      </c>
      <c r="I131" s="235">
        <f>'Visi duomenys'!J127</f>
        <v>0</v>
      </c>
      <c r="J131" s="236">
        <f>'Visi duomenys'!K127</f>
        <v>0</v>
      </c>
      <c r="K131" s="236">
        <f>'Visi duomenys'!L127</f>
        <v>0</v>
      </c>
      <c r="L131" s="235">
        <f>'Visi duomenys'!M127</f>
        <v>0</v>
      </c>
      <c r="M131" s="313">
        <f>'Visi duomenys'!V127</f>
        <v>0</v>
      </c>
      <c r="N131" s="313" t="str">
        <f>'Visi duomenys'!W127</f>
        <v xml:space="preserve"> </v>
      </c>
      <c r="O131" s="314">
        <f>'Visi duomenys'!N127</f>
        <v>0</v>
      </c>
      <c r="P131" s="314">
        <f>'Visi duomenys'!S127</f>
        <v>0</v>
      </c>
      <c r="Q131" s="314">
        <f>'Visi duomenys'!P127</f>
        <v>0</v>
      </c>
      <c r="R131" s="314">
        <f>'Visi duomenys'!O127+'Visi duomenys'!Q127+'Visi duomenys'!R127</f>
        <v>0</v>
      </c>
      <c r="S131" s="315">
        <f t="shared" si="2"/>
        <v>0</v>
      </c>
    </row>
    <row r="132" spans="1:19" s="315" customFormat="1" x14ac:dyDescent="0.25">
      <c r="A132" s="237" t="str">
        <f>'Visi duomenys'!A128</f>
        <v>3.1.1.2.1</v>
      </c>
      <c r="B132" s="237" t="str">
        <f>'Visi duomenys'!B128</f>
        <v>R080007-080000-1222</v>
      </c>
      <c r="C132" s="237" t="str">
        <f>'Visi duomenys'!D128</f>
        <v>Paviršinių nuotekų sistemų tvarkymas Tauragės mieste</v>
      </c>
      <c r="D132" s="237" t="str">
        <f>'Visi duomenys'!E128</f>
        <v>UAB „Tauragės vandenys“</v>
      </c>
      <c r="E132" s="237" t="str">
        <f>'Visi duomenys'!F128</f>
        <v>AM</v>
      </c>
      <c r="F132" s="237" t="str">
        <f>'Visi duomenys'!G128</f>
        <v>Tauragės rajonas</v>
      </c>
      <c r="G132" s="237" t="str">
        <f>'Visi duomenys'!H128</f>
        <v>05.1.1-APVA-R-007</v>
      </c>
      <c r="H132" s="237" t="str">
        <f>'Visi duomenys'!I128</f>
        <v>R</v>
      </c>
      <c r="I132" s="237">
        <f>'Visi duomenys'!J128</f>
        <v>0</v>
      </c>
      <c r="J132" s="234">
        <f>'Visi duomenys'!K128</f>
        <v>0</v>
      </c>
      <c r="K132" s="234">
        <f>'Visi duomenys'!L128</f>
        <v>0</v>
      </c>
      <c r="L132" s="237">
        <f>'Visi duomenys'!M128</f>
        <v>0</v>
      </c>
      <c r="M132" s="316">
        <f>'Visi duomenys'!V128</f>
        <v>42794</v>
      </c>
      <c r="N132" s="316">
        <f>'Visi duomenys'!W128</f>
        <v>44561</v>
      </c>
      <c r="O132" s="311">
        <f>'Visi duomenys'!N128</f>
        <v>1800833.49</v>
      </c>
      <c r="P132" s="311">
        <f>'Visi duomenys'!S128</f>
        <v>1428940.54</v>
      </c>
      <c r="Q132" s="311">
        <f>'Visi duomenys'!P128</f>
        <v>0</v>
      </c>
      <c r="R132" s="311">
        <f>'Visi duomenys'!O128+'Visi duomenys'!Q128+'Visi duomenys'!R128</f>
        <v>371892.95</v>
      </c>
      <c r="S132" s="315">
        <f t="shared" si="2"/>
        <v>0</v>
      </c>
    </row>
    <row r="133" spans="1:19" s="315" customFormat="1" x14ac:dyDescent="0.25">
      <c r="A133" s="236" t="str">
        <f>'Visi duomenys'!A129</f>
        <v>3.1.2.</v>
      </c>
      <c r="B133" s="235" t="str">
        <f>'Visi duomenys'!B129</f>
        <v/>
      </c>
      <c r="C133" s="236" t="str">
        <f>'Visi duomenys'!D129</f>
        <v>Uždavinys. Plėsti atliekų tvarkymo infrastruktūrą, mažinti sąvartyne šalinamų atliekų kiekį.</v>
      </c>
      <c r="D133" s="235">
        <f>'Visi duomenys'!E129</f>
        <v>0</v>
      </c>
      <c r="E133" s="235">
        <f>'Visi duomenys'!F129</f>
        <v>0</v>
      </c>
      <c r="F133" s="235">
        <f>'Visi duomenys'!G129</f>
        <v>0</v>
      </c>
      <c r="G133" s="235">
        <f>'Visi duomenys'!H129</f>
        <v>0</v>
      </c>
      <c r="H133" s="235">
        <f>'Visi duomenys'!I129</f>
        <v>0</v>
      </c>
      <c r="I133" s="235">
        <f>'Visi duomenys'!J129</f>
        <v>0</v>
      </c>
      <c r="J133" s="236">
        <f>'Visi duomenys'!K129</f>
        <v>0</v>
      </c>
      <c r="K133" s="236">
        <f>'Visi duomenys'!L129</f>
        <v>0</v>
      </c>
      <c r="L133" s="235">
        <f>'Visi duomenys'!M129</f>
        <v>0</v>
      </c>
      <c r="M133" s="313">
        <f>'Visi duomenys'!V129</f>
        <v>0</v>
      </c>
      <c r="N133" s="313" t="str">
        <f>'Visi duomenys'!W129</f>
        <v xml:space="preserve"> </v>
      </c>
      <c r="O133" s="314">
        <f>'Visi duomenys'!N129</f>
        <v>0</v>
      </c>
      <c r="P133" s="314">
        <f>'Visi duomenys'!S129</f>
        <v>0</v>
      </c>
      <c r="Q133" s="314">
        <f>'Visi duomenys'!P129</f>
        <v>0</v>
      </c>
      <c r="R133" s="314">
        <f>'Visi duomenys'!O129+'Visi duomenys'!Q129+'Visi duomenys'!R129</f>
        <v>0</v>
      </c>
      <c r="S133" s="315">
        <f t="shared" si="2"/>
        <v>0</v>
      </c>
    </row>
    <row r="134" spans="1:19" s="315" customFormat="1" x14ac:dyDescent="0.25">
      <c r="A134" s="236" t="str">
        <f>'Visi duomenys'!A130</f>
        <v>3.1.2.1</v>
      </c>
      <c r="B134" s="235" t="str">
        <f>'Visi duomenys'!B130</f>
        <v/>
      </c>
      <c r="C134" s="236" t="str">
        <f>'Visi duomenys'!D130</f>
        <v>Priemonė: Komunalinių atliekų tvarkymo infrastruktūros plėtra</v>
      </c>
      <c r="D134" s="235">
        <f>'Visi duomenys'!E130</f>
        <v>0</v>
      </c>
      <c r="E134" s="235">
        <f>'Visi duomenys'!F130</f>
        <v>0</v>
      </c>
      <c r="F134" s="235">
        <f>'Visi duomenys'!G130</f>
        <v>0</v>
      </c>
      <c r="G134" s="235">
        <f>'Visi duomenys'!H130</f>
        <v>0</v>
      </c>
      <c r="H134" s="235">
        <f>'Visi duomenys'!I130</f>
        <v>0</v>
      </c>
      <c r="I134" s="235">
        <f>'Visi duomenys'!J130</f>
        <v>0</v>
      </c>
      <c r="J134" s="236">
        <f>'Visi duomenys'!K130</f>
        <v>0</v>
      </c>
      <c r="K134" s="236">
        <f>'Visi duomenys'!L130</f>
        <v>0</v>
      </c>
      <c r="L134" s="235">
        <f>'Visi duomenys'!M130</f>
        <v>0</v>
      </c>
      <c r="M134" s="313">
        <f>'Visi duomenys'!V130</f>
        <v>0</v>
      </c>
      <c r="N134" s="313" t="str">
        <f>'Visi duomenys'!W130</f>
        <v xml:space="preserve"> </v>
      </c>
      <c r="O134" s="314">
        <f>'Visi duomenys'!N130</f>
        <v>0</v>
      </c>
      <c r="P134" s="314">
        <f>'Visi duomenys'!S130</f>
        <v>0</v>
      </c>
      <c r="Q134" s="314">
        <f>'Visi duomenys'!P130</f>
        <v>0</v>
      </c>
      <c r="R134" s="314">
        <f>'Visi duomenys'!O130+'Visi duomenys'!Q130+'Visi duomenys'!R130</f>
        <v>0</v>
      </c>
      <c r="S134" s="315">
        <f t="shared" si="2"/>
        <v>0</v>
      </c>
    </row>
    <row r="135" spans="1:19" s="315" customFormat="1" x14ac:dyDescent="0.25">
      <c r="A135" s="237" t="str">
        <f>'Visi duomenys'!A131</f>
        <v>3.1.2.1.1</v>
      </c>
      <c r="B135" s="237" t="str">
        <f>'Visi duomenys'!B131</f>
        <v>R080008-050000-1225</v>
      </c>
      <c r="C135" s="237" t="str">
        <f>'Visi duomenys'!D131</f>
        <v>Tauragės regiono atliekų tvarkymo infrastruktūros plėtra</v>
      </c>
      <c r="D135" s="237" t="str">
        <f>'Visi duomenys'!E131</f>
        <v>TRATC</v>
      </c>
      <c r="E135" s="237" t="str">
        <f>'Visi duomenys'!F131</f>
        <v>AM</v>
      </c>
      <c r="F135" s="237" t="str">
        <f>'Visi duomenys'!G131</f>
        <v>Tauragės apskritis</v>
      </c>
      <c r="G135" s="237" t="str">
        <f>'Visi duomenys'!H131</f>
        <v>05.2.1-APVA-R-008</v>
      </c>
      <c r="H135" s="237" t="str">
        <f>'Visi duomenys'!I131</f>
        <v>R</v>
      </c>
      <c r="I135" s="237">
        <f>'Visi duomenys'!J131</f>
        <v>0</v>
      </c>
      <c r="J135" s="234">
        <f>'Visi duomenys'!K131</f>
        <v>0</v>
      </c>
      <c r="K135" s="234">
        <f>'Visi duomenys'!L131</f>
        <v>0</v>
      </c>
      <c r="L135" s="237">
        <f>'Visi duomenys'!M131</f>
        <v>0</v>
      </c>
      <c r="M135" s="316">
        <f>'Visi duomenys'!V131</f>
        <v>42916</v>
      </c>
      <c r="N135" s="316">
        <f>'Visi duomenys'!W131</f>
        <v>43545</v>
      </c>
      <c r="O135" s="311">
        <f>'Visi duomenys'!N131</f>
        <v>2800256.02</v>
      </c>
      <c r="P135" s="311">
        <f>'Visi duomenys'!S131</f>
        <v>2380217.62</v>
      </c>
      <c r="Q135" s="311">
        <f>'Visi duomenys'!P131</f>
        <v>0</v>
      </c>
      <c r="R135" s="311">
        <f>'Visi duomenys'!O131+'Visi duomenys'!Q131+'Visi duomenys'!R131</f>
        <v>420038.40000000002</v>
      </c>
      <c r="S135" s="315">
        <f t="shared" si="2"/>
        <v>0</v>
      </c>
    </row>
    <row r="136" spans="1:19" s="315" customFormat="1" x14ac:dyDescent="0.25">
      <c r="A136" s="236" t="str">
        <f>'Visi duomenys'!A132</f>
        <v>3.2.</v>
      </c>
      <c r="B136" s="235" t="str">
        <f>'Visi duomenys'!B132</f>
        <v/>
      </c>
      <c r="C136" s="236" t="str">
        <f>'Visi duomenys'!D132</f>
        <v>Tikslas. Saugoti ir tausojančiai naudoti regiono kraštovaizdį, užtikrinant tinkamą jo planavimą, naudojimą ir tvarkymą.</v>
      </c>
      <c r="D136" s="235">
        <f>'Visi duomenys'!E132</f>
        <v>0</v>
      </c>
      <c r="E136" s="235">
        <f>'Visi duomenys'!F132</f>
        <v>0</v>
      </c>
      <c r="F136" s="235">
        <f>'Visi duomenys'!G132</f>
        <v>0</v>
      </c>
      <c r="G136" s="235">
        <f>'Visi duomenys'!H132</f>
        <v>0</v>
      </c>
      <c r="H136" s="235">
        <f>'Visi duomenys'!I132</f>
        <v>0</v>
      </c>
      <c r="I136" s="235">
        <f>'Visi duomenys'!J132</f>
        <v>0</v>
      </c>
      <c r="J136" s="236">
        <f>'Visi duomenys'!K132</f>
        <v>0</v>
      </c>
      <c r="K136" s="236">
        <f>'Visi duomenys'!L132</f>
        <v>0</v>
      </c>
      <c r="L136" s="235">
        <f>'Visi duomenys'!M132</f>
        <v>0</v>
      </c>
      <c r="M136" s="313">
        <f>'Visi duomenys'!V132</f>
        <v>0</v>
      </c>
      <c r="N136" s="313" t="str">
        <f>'Visi duomenys'!W132</f>
        <v xml:space="preserve"> </v>
      </c>
      <c r="O136" s="314">
        <f>'Visi duomenys'!N132</f>
        <v>0</v>
      </c>
      <c r="P136" s="314">
        <f>'Visi duomenys'!S132</f>
        <v>0</v>
      </c>
      <c r="Q136" s="314">
        <f>'Visi duomenys'!P132</f>
        <v>0</v>
      </c>
      <c r="R136" s="314">
        <f>'Visi duomenys'!O132+'Visi duomenys'!Q132+'Visi duomenys'!R132</f>
        <v>0</v>
      </c>
      <c r="S136" s="315">
        <f t="shared" si="2"/>
        <v>0</v>
      </c>
    </row>
    <row r="137" spans="1:19" s="315" customFormat="1" x14ac:dyDescent="0.25">
      <c r="A137" s="236" t="str">
        <f>'Visi duomenys'!A133</f>
        <v>3.2.1.</v>
      </c>
      <c r="B137" s="235" t="str">
        <f>'Visi duomenys'!B133</f>
        <v/>
      </c>
      <c r="C137" s="236" t="str">
        <f>'Visi duomenys'!D133</f>
        <v>Uždavinys. Padidinti kraštovaizdžio planavimo, tvarkymo ir racionalaus naudojimo bei apsaugos efektyvumą.</v>
      </c>
      <c r="D137" s="235">
        <f>'Visi duomenys'!E133</f>
        <v>0</v>
      </c>
      <c r="E137" s="235">
        <f>'Visi duomenys'!F133</f>
        <v>0</v>
      </c>
      <c r="F137" s="235">
        <f>'Visi duomenys'!G133</f>
        <v>0</v>
      </c>
      <c r="G137" s="235">
        <f>'Visi duomenys'!H133</f>
        <v>0</v>
      </c>
      <c r="H137" s="235">
        <f>'Visi duomenys'!I133</f>
        <v>0</v>
      </c>
      <c r="I137" s="235">
        <f>'Visi duomenys'!J133</f>
        <v>0</v>
      </c>
      <c r="J137" s="236">
        <f>'Visi duomenys'!K133</f>
        <v>0</v>
      </c>
      <c r="K137" s="236">
        <f>'Visi duomenys'!L133</f>
        <v>0</v>
      </c>
      <c r="L137" s="235">
        <f>'Visi duomenys'!M133</f>
        <v>0</v>
      </c>
      <c r="M137" s="313">
        <f>'Visi duomenys'!V133</f>
        <v>0</v>
      </c>
      <c r="N137" s="313" t="str">
        <f>'Visi duomenys'!W133</f>
        <v xml:space="preserve"> </v>
      </c>
      <c r="O137" s="314">
        <f>'Visi duomenys'!N133</f>
        <v>0</v>
      </c>
      <c r="P137" s="314">
        <f>'Visi duomenys'!S133</f>
        <v>0</v>
      </c>
      <c r="Q137" s="314">
        <f>'Visi duomenys'!P133</f>
        <v>0</v>
      </c>
      <c r="R137" s="314">
        <f>'Visi duomenys'!O133+'Visi duomenys'!Q133+'Visi duomenys'!R133</f>
        <v>0</v>
      </c>
      <c r="S137" s="315">
        <f t="shared" si="2"/>
        <v>0</v>
      </c>
    </row>
    <row r="138" spans="1:19" s="315" customFormat="1" x14ac:dyDescent="0.25">
      <c r="A138" s="236" t="str">
        <f>'Visi duomenys'!A134</f>
        <v>3.2.1.1</v>
      </c>
      <c r="B138" s="235" t="str">
        <f>'Visi duomenys'!B134</f>
        <v/>
      </c>
      <c r="C138" s="236" t="str">
        <f>'Visi duomenys'!D134</f>
        <v>Priemonė: Kraštovaizdžio apsauga</v>
      </c>
      <c r="D138" s="235">
        <f>'Visi duomenys'!E134</f>
        <v>0</v>
      </c>
      <c r="E138" s="235">
        <f>'Visi duomenys'!F134</f>
        <v>0</v>
      </c>
      <c r="F138" s="235">
        <f>'Visi duomenys'!G134</f>
        <v>0</v>
      </c>
      <c r="G138" s="235">
        <f>'Visi duomenys'!H134</f>
        <v>0</v>
      </c>
      <c r="H138" s="235">
        <f>'Visi duomenys'!I134</f>
        <v>0</v>
      </c>
      <c r="I138" s="235">
        <f>'Visi duomenys'!J134</f>
        <v>0</v>
      </c>
      <c r="J138" s="236">
        <f>'Visi duomenys'!K134</f>
        <v>0</v>
      </c>
      <c r="K138" s="236">
        <f>'Visi duomenys'!L134</f>
        <v>0</v>
      </c>
      <c r="L138" s="235">
        <f>'Visi duomenys'!M134</f>
        <v>0</v>
      </c>
      <c r="M138" s="313">
        <f>'Visi duomenys'!V134</f>
        <v>0</v>
      </c>
      <c r="N138" s="313">
        <f>'Visi duomenys'!W134</f>
        <v>0</v>
      </c>
      <c r="O138" s="314">
        <f>'Visi duomenys'!N134</f>
        <v>0</v>
      </c>
      <c r="P138" s="314">
        <f>'Visi duomenys'!S134</f>
        <v>0</v>
      </c>
      <c r="Q138" s="314">
        <f>'Visi duomenys'!P134</f>
        <v>0</v>
      </c>
      <c r="R138" s="314">
        <f>'Visi duomenys'!O134+'Visi duomenys'!Q134+'Visi duomenys'!R134</f>
        <v>0</v>
      </c>
      <c r="S138" s="315">
        <f t="shared" si="2"/>
        <v>0</v>
      </c>
    </row>
    <row r="139" spans="1:19" s="315" customFormat="1" x14ac:dyDescent="0.25">
      <c r="A139" s="237" t="str">
        <f>'Visi duomenys'!A135</f>
        <v>3.2.1.1.1</v>
      </c>
      <c r="B139" s="237" t="str">
        <f>'Visi duomenys'!B135</f>
        <v>R080019-380000-1229</v>
      </c>
      <c r="C139" s="237" t="str">
        <f>'Visi duomenys'!D135</f>
        <v>Kraštovaizdžio apsaugos gerinimas Pagėgių savivaldybėje</v>
      </c>
      <c r="D139" s="237" t="str">
        <f>'Visi duomenys'!E135</f>
        <v>PSA</v>
      </c>
      <c r="E139" s="237" t="str">
        <f>'Visi duomenys'!F135</f>
        <v>AM</v>
      </c>
      <c r="F139" s="237" t="str">
        <f>'Visi duomenys'!G135</f>
        <v>Pagėgių savivaldybė</v>
      </c>
      <c r="G139" s="237" t="str">
        <f>'Visi duomenys'!H135</f>
        <v xml:space="preserve">05.5.1-APVA-R-019 </v>
      </c>
      <c r="H139" s="237" t="str">
        <f>'Visi duomenys'!I135</f>
        <v>R</v>
      </c>
      <c r="I139" s="237">
        <f>'Visi duomenys'!J135</f>
        <v>0</v>
      </c>
      <c r="J139" s="234">
        <f>'Visi duomenys'!K135</f>
        <v>0</v>
      </c>
      <c r="K139" s="234">
        <f>'Visi duomenys'!L135</f>
        <v>0</v>
      </c>
      <c r="L139" s="237">
        <f>'Visi duomenys'!M135</f>
        <v>0</v>
      </c>
      <c r="M139" s="316">
        <f>'Visi duomenys'!V135</f>
        <v>42916</v>
      </c>
      <c r="N139" s="316">
        <f>'Visi duomenys'!W135</f>
        <v>43951</v>
      </c>
      <c r="O139" s="311">
        <f>'Visi duomenys'!N135</f>
        <v>363047.26</v>
      </c>
      <c r="P139" s="311">
        <f>'Visi duomenys'!S135</f>
        <v>308590.17</v>
      </c>
      <c r="Q139" s="311">
        <f>'Visi duomenys'!P135</f>
        <v>0</v>
      </c>
      <c r="R139" s="311">
        <f>'Visi duomenys'!O135+'Visi duomenys'!Q135+'Visi duomenys'!R135</f>
        <v>54457.09</v>
      </c>
      <c r="S139" s="315">
        <f t="shared" si="2"/>
        <v>0</v>
      </c>
    </row>
    <row r="140" spans="1:19" s="315" customFormat="1" x14ac:dyDescent="0.25">
      <c r="A140" s="237" t="str">
        <f>'Visi duomenys'!A136</f>
        <v>3.2.1.1.2</v>
      </c>
      <c r="B140" s="237" t="str">
        <f>'Visi duomenys'!B136</f>
        <v>R080019-380000-1230</v>
      </c>
      <c r="C140" s="237" t="str">
        <f>'Visi duomenys'!D136</f>
        <v>Bešeimininkių apleistų statinių likvidavimas Jurbarko rajone</v>
      </c>
      <c r="D140" s="237" t="str">
        <f>'Visi duomenys'!E136</f>
        <v>JRSA</v>
      </c>
      <c r="E140" s="237" t="str">
        <f>'Visi duomenys'!F136</f>
        <v>AM</v>
      </c>
      <c r="F140" s="237" t="str">
        <f>'Visi duomenys'!G136</f>
        <v>Jurbarko rajonas</v>
      </c>
      <c r="G140" s="237" t="str">
        <f>'Visi duomenys'!H136</f>
        <v xml:space="preserve">05.5.1-APVA-R-019 </v>
      </c>
      <c r="H140" s="237" t="str">
        <f>'Visi duomenys'!I136</f>
        <v>R</v>
      </c>
      <c r="I140" s="237">
        <f>'Visi duomenys'!J136</f>
        <v>0</v>
      </c>
      <c r="J140" s="234">
        <f>'Visi duomenys'!K136</f>
        <v>0</v>
      </c>
      <c r="K140" s="234">
        <f>'Visi duomenys'!L136</f>
        <v>0</v>
      </c>
      <c r="L140" s="237">
        <f>'Visi duomenys'!M136</f>
        <v>0</v>
      </c>
      <c r="M140" s="316">
        <f>'Visi duomenys'!V136</f>
        <v>42825</v>
      </c>
      <c r="N140" s="316">
        <f>'Visi duomenys'!W136</f>
        <v>43373</v>
      </c>
      <c r="O140" s="311">
        <f>'Visi duomenys'!N136</f>
        <v>51582.96</v>
      </c>
      <c r="P140" s="311">
        <f>'Visi duomenys'!S136</f>
        <v>43845.51</v>
      </c>
      <c r="Q140" s="311">
        <f>'Visi duomenys'!P136</f>
        <v>0</v>
      </c>
      <c r="R140" s="311">
        <f>'Visi duomenys'!O136+'Visi duomenys'!Q136+'Visi duomenys'!R136</f>
        <v>7737.45</v>
      </c>
      <c r="S140" s="315">
        <f t="shared" si="2"/>
        <v>0</v>
      </c>
    </row>
    <row r="141" spans="1:19" s="315" customFormat="1" x14ac:dyDescent="0.25">
      <c r="A141" s="237" t="str">
        <f>'Visi duomenys'!A137</f>
        <v>3.2.1.1.3</v>
      </c>
      <c r="B141" s="237" t="str">
        <f>'Visi duomenys'!B137</f>
        <v>R080019-380000-1231</v>
      </c>
      <c r="C141" s="237" t="str">
        <f>'Visi duomenys'!D137</f>
        <v>Kraštovaizdžio formavimas Jurbarko rajone</v>
      </c>
      <c r="D141" s="237" t="str">
        <f>'Visi duomenys'!E137</f>
        <v>JRSA</v>
      </c>
      <c r="E141" s="237" t="str">
        <f>'Visi duomenys'!F137</f>
        <v>AM</v>
      </c>
      <c r="F141" s="237" t="str">
        <f>'Visi duomenys'!G137</f>
        <v>Jurbarko rajonas</v>
      </c>
      <c r="G141" s="237" t="str">
        <f>'Visi duomenys'!H137</f>
        <v xml:space="preserve">05.5.1-APVA-R-019 </v>
      </c>
      <c r="H141" s="237" t="str">
        <f>'Visi duomenys'!I137</f>
        <v>R</v>
      </c>
      <c r="I141" s="237">
        <f>'Visi duomenys'!J137</f>
        <v>0</v>
      </c>
      <c r="J141" s="234">
        <f>'Visi duomenys'!K137</f>
        <v>0</v>
      </c>
      <c r="K141" s="234">
        <f>'Visi duomenys'!L137</f>
        <v>0</v>
      </c>
      <c r="L141" s="237">
        <f>'Visi duomenys'!M137</f>
        <v>0</v>
      </c>
      <c r="M141" s="316">
        <f>'Visi duomenys'!V137</f>
        <v>43676</v>
      </c>
      <c r="N141" s="316">
        <f>'Visi duomenys'!W137</f>
        <v>44407</v>
      </c>
      <c r="O141" s="311">
        <f>'Visi duomenys'!N137</f>
        <v>917723.65</v>
      </c>
      <c r="P141" s="311">
        <f>'Visi duomenys'!S137</f>
        <v>780065.1</v>
      </c>
      <c r="Q141" s="311">
        <f>'Visi duomenys'!P137</f>
        <v>0</v>
      </c>
      <c r="R141" s="311">
        <f>'Visi duomenys'!O137+'Visi duomenys'!Q137+'Visi duomenys'!R137</f>
        <v>137658.54999999999</v>
      </c>
      <c r="S141" s="315">
        <f t="shared" si="2"/>
        <v>0</v>
      </c>
    </row>
    <row r="142" spans="1:19" s="315" customFormat="1" x14ac:dyDescent="0.25">
      <c r="A142" s="237" t="str">
        <f>'Visi duomenys'!A138</f>
        <v>3.2.1.1.4</v>
      </c>
      <c r="B142" s="237" t="str">
        <f>'Visi duomenys'!B138</f>
        <v>R080019-380000-1232</v>
      </c>
      <c r="C142" s="237" t="str">
        <f>'Visi duomenys'!D138</f>
        <v>Smalininkų uosto šlaitų ir pylimų tvarkymas</v>
      </c>
      <c r="D142" s="237" t="str">
        <f>'Visi duomenys'!E138</f>
        <v>JRSA</v>
      </c>
      <c r="E142" s="237" t="str">
        <f>'Visi duomenys'!F138</f>
        <v>AM</v>
      </c>
      <c r="F142" s="237" t="str">
        <f>'Visi duomenys'!G138</f>
        <v>Jurbarko rajonas</v>
      </c>
      <c r="G142" s="237" t="str">
        <f>'Visi duomenys'!H138</f>
        <v xml:space="preserve">05.5.1-APVA-R-019 </v>
      </c>
      <c r="H142" s="237" t="str">
        <f>'Visi duomenys'!I138</f>
        <v>R</v>
      </c>
      <c r="I142" s="237">
        <f>'Visi duomenys'!J138</f>
        <v>0</v>
      </c>
      <c r="J142" s="234">
        <f>'Visi duomenys'!K138</f>
        <v>0</v>
      </c>
      <c r="K142" s="234">
        <f>'Visi duomenys'!L138</f>
        <v>0</v>
      </c>
      <c r="L142" s="237" t="str">
        <f>'Visi duomenys'!M138</f>
        <v>rez.</v>
      </c>
      <c r="M142" s="316">
        <f>'Visi duomenys'!V138</f>
        <v>0</v>
      </c>
      <c r="N142" s="316" t="str">
        <f>'Visi duomenys'!W138</f>
        <v xml:space="preserve"> </v>
      </c>
      <c r="O142" s="311">
        <f>'Visi duomenys'!N138</f>
        <v>296511.84999999998</v>
      </c>
      <c r="P142" s="311">
        <f>'Visi duomenys'!S138</f>
        <v>252035.07</v>
      </c>
      <c r="Q142" s="311">
        <f>'Visi duomenys'!P138</f>
        <v>0</v>
      </c>
      <c r="R142" s="311">
        <f>'Visi duomenys'!O138+'Visi duomenys'!Q138+'Visi duomenys'!R138</f>
        <v>44476.78</v>
      </c>
      <c r="S142" s="315">
        <f t="shared" si="2"/>
        <v>0</v>
      </c>
    </row>
    <row r="143" spans="1:19" s="315" customFormat="1" x14ac:dyDescent="0.25">
      <c r="A143" s="237" t="str">
        <f>'Visi duomenys'!A139</f>
        <v>3.2.1.1.5</v>
      </c>
      <c r="B143" s="237" t="str">
        <f>'Visi duomenys'!B139</f>
        <v>R080019-380000-1233</v>
      </c>
      <c r="C143" s="237" t="str">
        <f>'Visi duomenys'!D139</f>
        <v>Kraštovaizdžio formavimas ir ekologinės būklės gerinimas Tauragės mieste</v>
      </c>
      <c r="D143" s="237" t="str">
        <f>'Visi duomenys'!E139</f>
        <v>TRSA</v>
      </c>
      <c r="E143" s="237" t="str">
        <f>'Visi duomenys'!F139</f>
        <v>AM</v>
      </c>
      <c r="F143" s="237" t="str">
        <f>'Visi duomenys'!G139</f>
        <v>Tauragės rajonas</v>
      </c>
      <c r="G143" s="237" t="str">
        <f>'Visi duomenys'!H139</f>
        <v xml:space="preserve">05.5.1-APVA-R-019 </v>
      </c>
      <c r="H143" s="237" t="str">
        <f>'Visi duomenys'!I139</f>
        <v>R</v>
      </c>
      <c r="I143" s="237">
        <f>'Visi duomenys'!J139</f>
        <v>0</v>
      </c>
      <c r="J143" s="234">
        <f>'Visi duomenys'!K139</f>
        <v>0</v>
      </c>
      <c r="K143" s="234">
        <f>'Visi duomenys'!L139</f>
        <v>0</v>
      </c>
      <c r="L143" s="237">
        <f>'Visi duomenys'!M139</f>
        <v>0</v>
      </c>
      <c r="M143" s="316">
        <f>'Visi duomenys'!V139</f>
        <v>42825</v>
      </c>
      <c r="N143" s="316">
        <f>'Visi duomenys'!W139</f>
        <v>43524</v>
      </c>
      <c r="O143" s="311">
        <f>'Visi duomenys'!N139</f>
        <v>280477.84999999998</v>
      </c>
      <c r="P143" s="311">
        <f>'Visi duomenys'!S139</f>
        <v>238406.17</v>
      </c>
      <c r="Q143" s="311">
        <f>'Visi duomenys'!P139</f>
        <v>0</v>
      </c>
      <c r="R143" s="311">
        <f>'Visi duomenys'!O139+'Visi duomenys'!Q139+'Visi duomenys'!R139</f>
        <v>42071.68</v>
      </c>
      <c r="S143" s="315">
        <f t="shared" si="2"/>
        <v>0</v>
      </c>
    </row>
    <row r="144" spans="1:19" s="315" customFormat="1" x14ac:dyDescent="0.25">
      <c r="A144" s="237" t="str">
        <f>'Visi duomenys'!A140</f>
        <v>3.2.1.1.6</v>
      </c>
      <c r="B144" s="237" t="str">
        <f>'Visi duomenys'!B140</f>
        <v>R080019-380000-1234</v>
      </c>
      <c r="C144" s="237" t="str">
        <f>'Visi duomenys'!D140</f>
        <v>Kraštovaizdžio formavimas Šilalės mieste</v>
      </c>
      <c r="D144" s="237" t="str">
        <f>'Visi duomenys'!E140</f>
        <v>ŠRSA</v>
      </c>
      <c r="E144" s="237" t="str">
        <f>'Visi duomenys'!F140</f>
        <v>AM</v>
      </c>
      <c r="F144" s="237" t="str">
        <f>'Visi duomenys'!G140</f>
        <v>Šilalės rajonas</v>
      </c>
      <c r="G144" s="237" t="str">
        <f>'Visi duomenys'!H140</f>
        <v xml:space="preserve">05.5.1-APVA-R-019 </v>
      </c>
      <c r="H144" s="237" t="str">
        <f>'Visi duomenys'!I140</f>
        <v>R</v>
      </c>
      <c r="I144" s="237">
        <f>'Visi duomenys'!J140</f>
        <v>0</v>
      </c>
      <c r="J144" s="234">
        <f>'Visi duomenys'!K140</f>
        <v>0</v>
      </c>
      <c r="K144" s="234">
        <f>'Visi duomenys'!L140</f>
        <v>0</v>
      </c>
      <c r="L144" s="237">
        <f>'Visi duomenys'!M140</f>
        <v>0</v>
      </c>
      <c r="M144" s="316">
        <f>'Visi duomenys'!V140</f>
        <v>42825</v>
      </c>
      <c r="N144" s="316">
        <f>'Visi duomenys'!W140</f>
        <v>43496</v>
      </c>
      <c r="O144" s="311">
        <f>'Visi duomenys'!N140</f>
        <v>372156.12</v>
      </c>
      <c r="P144" s="311">
        <f>'Visi duomenys'!S140</f>
        <v>316332.7</v>
      </c>
      <c r="Q144" s="311">
        <f>'Visi duomenys'!P140</f>
        <v>0</v>
      </c>
      <c r="R144" s="311">
        <f>'Visi duomenys'!O140+'Visi duomenys'!Q140+'Visi duomenys'!R140</f>
        <v>55823.42</v>
      </c>
      <c r="S144" s="315">
        <f t="shared" si="2"/>
        <v>0</v>
      </c>
    </row>
    <row r="145" spans="1:19" s="315" customFormat="1" ht="21.75" customHeight="1" x14ac:dyDescent="0.25">
      <c r="A145" s="237" t="str">
        <f>'Visi duomenys'!A141</f>
        <v>3.2.1.1.7</v>
      </c>
      <c r="B145" s="237" t="str">
        <f>'Visi duomenys'!B141</f>
        <v>R080019-380000-1235</v>
      </c>
      <c r="C145" s="237" t="str">
        <f>'Visi duomenys'!D141</f>
        <v>Šilalės rajono savivaldybės teritorijos bendrojo plano  gamtinio karkaso sprendinių koregavimas  ir bešeimininkių apleistų pastatų likvidavimas  rajone</v>
      </c>
      <c r="D145" s="237" t="str">
        <f>'Visi duomenys'!E141</f>
        <v>ŠRSA</v>
      </c>
      <c r="E145" s="237" t="str">
        <f>'Visi duomenys'!F141</f>
        <v>AM</v>
      </c>
      <c r="F145" s="237" t="str">
        <f>'Visi duomenys'!G141</f>
        <v>Šilalės rajonas</v>
      </c>
      <c r="G145" s="237" t="str">
        <f>'Visi duomenys'!H141</f>
        <v xml:space="preserve">05.5.1-APVA-R-019 </v>
      </c>
      <c r="H145" s="237" t="str">
        <f>'Visi duomenys'!I141</f>
        <v>R</v>
      </c>
      <c r="I145" s="237">
        <f>'Visi duomenys'!J141</f>
        <v>0</v>
      </c>
      <c r="J145" s="234">
        <f>'Visi duomenys'!K141</f>
        <v>0</v>
      </c>
      <c r="K145" s="234">
        <f>'Visi duomenys'!L141</f>
        <v>0</v>
      </c>
      <c r="L145" s="237">
        <f>'Visi duomenys'!M141</f>
        <v>0</v>
      </c>
      <c r="M145" s="316">
        <f>'Visi duomenys'!V141</f>
        <v>43707</v>
      </c>
      <c r="N145" s="316">
        <f>'Visi duomenys'!W141</f>
        <v>44377</v>
      </c>
      <c r="O145" s="311">
        <f>'Visi duomenys'!N141</f>
        <v>31576.66</v>
      </c>
      <c r="P145" s="311">
        <f>'Visi duomenys'!S141</f>
        <v>26840</v>
      </c>
      <c r="Q145" s="311">
        <f>'Visi duomenys'!P141</f>
        <v>0</v>
      </c>
      <c r="R145" s="311">
        <f>'Visi duomenys'!O141+'Visi duomenys'!Q141+'Visi duomenys'!R141</f>
        <v>4736.66</v>
      </c>
      <c r="S145" s="315">
        <f t="shared" ref="S145" si="3">O145-P145-Q145-R145</f>
        <v>0</v>
      </c>
    </row>
    <row r="146" spans="1:19" s="315" customFormat="1" ht="21.75" customHeight="1" x14ac:dyDescent="0.25">
      <c r="A146" s="237" t="str">
        <f>'Visi duomenys'!A142</f>
        <v>3.2.1.1.8</v>
      </c>
      <c r="B146" s="237" t="str">
        <f>'Visi duomenys'!B142</f>
        <v>R080019-380000-1238</v>
      </c>
      <c r="C146" s="237" t="str">
        <f>'Visi duomenys'!D142</f>
        <v>Kraštovaizdžio formavimas Šilalės miesto Orvydų g. esančioje teritorijoje</v>
      </c>
      <c r="D146" s="237" t="str">
        <f>'Visi duomenys'!E142</f>
        <v>ŠRSA</v>
      </c>
      <c r="E146" s="237" t="str">
        <f>'Visi duomenys'!F142</f>
        <v>AM</v>
      </c>
      <c r="F146" s="237" t="str">
        <f>'Visi duomenys'!G142</f>
        <v>Šilalės rajonas</v>
      </c>
      <c r="G146" s="237" t="str">
        <f>'Visi duomenys'!H142</f>
        <v xml:space="preserve">05.5.1-APVA-R-019 </v>
      </c>
      <c r="H146" s="237" t="str">
        <f>'Visi duomenys'!I142</f>
        <v>R</v>
      </c>
      <c r="I146" s="237">
        <f>'Visi duomenys'!J142</f>
        <v>0</v>
      </c>
      <c r="J146" s="234">
        <f>'Visi duomenys'!K142</f>
        <v>0</v>
      </c>
      <c r="K146" s="234">
        <f>'Visi duomenys'!L142</f>
        <v>0</v>
      </c>
      <c r="L146" s="237">
        <f>'Visi duomenys'!M142</f>
        <v>0</v>
      </c>
      <c r="M146" s="316">
        <f>'Visi duomenys'!V142</f>
        <v>44196</v>
      </c>
      <c r="N146" s="316">
        <f>'Visi duomenys'!W142</f>
        <v>44561</v>
      </c>
      <c r="O146" s="311">
        <f>'Visi duomenys'!N142</f>
        <v>145027.18</v>
      </c>
      <c r="P146" s="311">
        <f>'Visi duomenys'!S142</f>
        <v>123273.1</v>
      </c>
      <c r="Q146" s="311">
        <f>'Visi duomenys'!P142</f>
        <v>0</v>
      </c>
      <c r="R146" s="311">
        <f>'Visi duomenys'!O142+'Visi duomenys'!Q142+'Visi duomenys'!R142</f>
        <v>21754.080000000002</v>
      </c>
    </row>
    <row r="147" spans="1:19" s="315" customFormat="1" ht="21.75" customHeight="1" x14ac:dyDescent="0.25">
      <c r="A147" s="237" t="str">
        <f>'Visi duomenys'!A143</f>
        <v>3.2.1.1.9</v>
      </c>
      <c r="B147" s="237" t="str">
        <f>'Visi duomenys'!B143</f>
        <v>R080019-380000-1239</v>
      </c>
      <c r="C147" s="237" t="str">
        <f>'Visi duomenys'!D143</f>
        <v>Jūros upės pakrantės ir šlaito tvarkymas Tauragės mieste</v>
      </c>
      <c r="D147" s="237" t="str">
        <f>'Visi duomenys'!E143</f>
        <v>TRSA</v>
      </c>
      <c r="E147" s="237" t="str">
        <f>'Visi duomenys'!F143</f>
        <v>AM</v>
      </c>
      <c r="F147" s="237" t="str">
        <f>'Visi duomenys'!G143</f>
        <v>Tauragės rajonas</v>
      </c>
      <c r="G147" s="237" t="str">
        <f>'Visi duomenys'!H143</f>
        <v xml:space="preserve">05.5.1-APVA-R-019 </v>
      </c>
      <c r="H147" s="237" t="str">
        <f>'Visi duomenys'!I143</f>
        <v>R</v>
      </c>
      <c r="I147" s="237">
        <f>'Visi duomenys'!J143</f>
        <v>0</v>
      </c>
      <c r="J147" s="234">
        <f>'Visi duomenys'!K143</f>
        <v>0</v>
      </c>
      <c r="K147" s="234">
        <f>'Visi duomenys'!L143</f>
        <v>0</v>
      </c>
      <c r="L147" s="237">
        <f>'Visi duomenys'!M143</f>
        <v>0</v>
      </c>
      <c r="M147" s="316">
        <f>'Visi duomenys'!V143</f>
        <v>44196</v>
      </c>
      <c r="N147" s="316">
        <f>'Visi duomenys'!W143</f>
        <v>44561</v>
      </c>
      <c r="O147" s="311">
        <f>'Visi duomenys'!N143</f>
        <v>75505</v>
      </c>
      <c r="P147" s="311">
        <f>'Visi duomenys'!S143</f>
        <v>64179.25</v>
      </c>
      <c r="Q147" s="311">
        <f>'Visi duomenys'!P143</f>
        <v>0</v>
      </c>
      <c r="R147" s="311">
        <f>'Visi duomenys'!O143+'Visi duomenys'!Q143+'Visi duomenys'!R143</f>
        <v>11325.75</v>
      </c>
    </row>
    <row r="148" spans="1:19" ht="12" customHeight="1" x14ac:dyDescent="0.25">
      <c r="A148" s="317"/>
      <c r="B148" s="317"/>
      <c r="C148" s="233"/>
      <c r="D148" s="318"/>
      <c r="E148" s="318"/>
      <c r="F148" s="318"/>
      <c r="G148" s="318"/>
      <c r="H148" s="318"/>
      <c r="I148" s="318"/>
      <c r="J148" s="318"/>
      <c r="K148" s="318"/>
      <c r="L148" s="318"/>
      <c r="M148" s="318"/>
      <c r="N148" s="318"/>
      <c r="O148" s="319"/>
      <c r="P148" s="319"/>
      <c r="Q148" s="319"/>
      <c r="R148" s="319"/>
      <c r="S148" s="399"/>
    </row>
    <row r="149" spans="1:19" ht="15.75" x14ac:dyDescent="0.25">
      <c r="A149" s="320" t="s">
        <v>39</v>
      </c>
      <c r="B149" s="317"/>
      <c r="C149" s="318"/>
      <c r="D149" s="318"/>
      <c r="E149" s="318"/>
      <c r="F149" s="318"/>
      <c r="G149" s="318"/>
      <c r="H149" s="318"/>
      <c r="I149" s="318"/>
      <c r="J149" s="318"/>
      <c r="K149" s="318"/>
      <c r="L149" s="318"/>
      <c r="M149" s="318"/>
      <c r="N149" s="318"/>
      <c r="O149" s="319"/>
      <c r="P149" s="319"/>
      <c r="Q149" s="319"/>
      <c r="R149" s="319"/>
      <c r="S149" s="399"/>
    </row>
    <row r="150" spans="1:19" ht="15.75" x14ac:dyDescent="0.25">
      <c r="A150" s="320" t="s">
        <v>27</v>
      </c>
      <c r="B150" s="317"/>
      <c r="C150" s="318"/>
      <c r="D150" s="318"/>
      <c r="E150" s="318"/>
      <c r="F150" s="318"/>
      <c r="G150" s="318"/>
      <c r="H150" s="318"/>
      <c r="I150" s="318"/>
      <c r="J150" s="318"/>
      <c r="K150" s="318"/>
      <c r="L150" s="318"/>
      <c r="M150" s="318"/>
      <c r="N150" s="318"/>
      <c r="O150" s="319"/>
      <c r="P150" s="319"/>
      <c r="Q150" s="319"/>
      <c r="R150" s="319"/>
    </row>
    <row r="151" spans="1:19" ht="58.5" customHeight="1" x14ac:dyDescent="0.25">
      <c r="A151" s="552" t="s">
        <v>62</v>
      </c>
      <c r="B151" s="553"/>
      <c r="C151" s="553"/>
      <c r="D151" s="553"/>
      <c r="E151" s="553"/>
      <c r="F151" s="553"/>
      <c r="G151" s="553"/>
      <c r="H151" s="553"/>
      <c r="I151" s="553"/>
      <c r="J151" s="553"/>
      <c r="K151" s="553"/>
      <c r="L151" s="553"/>
      <c r="M151" s="553"/>
      <c r="N151" s="553"/>
      <c r="O151" s="553"/>
      <c r="P151" s="553"/>
      <c r="Q151" s="553"/>
      <c r="R151" s="553"/>
    </row>
    <row r="152" spans="1:19" ht="15" customHeight="1" x14ac:dyDescent="0.25">
      <c r="A152" s="320" t="s">
        <v>28</v>
      </c>
      <c r="B152" s="411"/>
      <c r="C152" s="411"/>
      <c r="D152" s="411"/>
      <c r="E152" s="411"/>
      <c r="F152" s="411"/>
      <c r="G152" s="411"/>
      <c r="H152" s="411"/>
      <c r="I152" s="411"/>
      <c r="J152" s="411"/>
      <c r="K152" s="411"/>
      <c r="L152" s="411"/>
      <c r="M152" s="411"/>
      <c r="N152" s="411"/>
      <c r="O152" s="411"/>
      <c r="P152" s="411"/>
      <c r="Q152" s="411"/>
      <c r="R152" s="411"/>
    </row>
    <row r="153" spans="1:19" ht="15" customHeight="1" x14ac:dyDescent="0.25">
      <c r="A153" s="552" t="s">
        <v>29</v>
      </c>
      <c r="B153" s="553"/>
      <c r="C153" s="553"/>
      <c r="D153" s="553"/>
      <c r="E153" s="553"/>
      <c r="F153" s="553"/>
      <c r="G153" s="553"/>
      <c r="H153" s="553"/>
      <c r="I153" s="553"/>
      <c r="J153" s="553"/>
      <c r="K153" s="553"/>
      <c r="L153" s="553"/>
      <c r="M153" s="553"/>
      <c r="N153" s="553"/>
      <c r="O153" s="553"/>
      <c r="P153" s="553"/>
      <c r="Q153" s="553"/>
      <c r="R153" s="553"/>
    </row>
    <row r="154" spans="1:19" ht="15" customHeight="1" x14ac:dyDescent="0.25">
      <c r="A154" s="320" t="s">
        <v>30</v>
      </c>
      <c r="B154" s="411"/>
      <c r="C154" s="411"/>
      <c r="D154" s="411"/>
      <c r="E154" s="411"/>
      <c r="F154" s="411"/>
      <c r="G154" s="411"/>
      <c r="H154" s="411"/>
      <c r="I154" s="411"/>
      <c r="J154" s="411"/>
      <c r="K154" s="411"/>
      <c r="L154" s="411"/>
      <c r="M154" s="411"/>
      <c r="N154" s="411"/>
      <c r="O154" s="411"/>
      <c r="P154" s="411"/>
      <c r="Q154" s="411"/>
      <c r="R154" s="411"/>
    </row>
    <row r="155" spans="1:19" ht="15" customHeight="1" x14ac:dyDescent="0.25">
      <c r="A155" s="320" t="s">
        <v>31</v>
      </c>
      <c r="B155" s="411"/>
      <c r="C155" s="411"/>
      <c r="D155" s="411"/>
      <c r="E155" s="411"/>
      <c r="F155" s="411"/>
      <c r="G155" s="411"/>
      <c r="H155" s="411"/>
      <c r="I155" s="411"/>
      <c r="J155" s="411"/>
      <c r="K155" s="411"/>
      <c r="L155" s="411"/>
      <c r="M155" s="411"/>
      <c r="N155" s="411"/>
      <c r="O155" s="411"/>
      <c r="P155" s="411"/>
      <c r="Q155" s="411"/>
      <c r="R155" s="411"/>
    </row>
    <row r="156" spans="1:19" ht="45" customHeight="1" x14ac:dyDescent="0.25">
      <c r="A156" s="552" t="s">
        <v>67</v>
      </c>
      <c r="B156" s="553"/>
      <c r="C156" s="553"/>
      <c r="D156" s="553"/>
      <c r="E156" s="553"/>
      <c r="F156" s="553"/>
      <c r="G156" s="553"/>
      <c r="H156" s="553"/>
      <c r="I156" s="553"/>
      <c r="J156" s="553"/>
      <c r="K156" s="553"/>
      <c r="L156" s="553"/>
      <c r="M156" s="553"/>
      <c r="N156" s="553"/>
      <c r="O156" s="553"/>
      <c r="P156" s="553"/>
      <c r="Q156" s="553"/>
      <c r="R156" s="553"/>
    </row>
    <row r="157" spans="1:19" x14ac:dyDescent="0.25">
      <c r="A157" s="320" t="s">
        <v>40</v>
      </c>
    </row>
    <row r="158" spans="1:19" x14ac:dyDescent="0.25">
      <c r="A158" s="320" t="s">
        <v>41</v>
      </c>
    </row>
    <row r="159" spans="1:19" x14ac:dyDescent="0.25">
      <c r="A159" s="320" t="s">
        <v>42</v>
      </c>
    </row>
    <row r="160" spans="1:19" x14ac:dyDescent="0.25">
      <c r="A160" s="320" t="s">
        <v>43</v>
      </c>
    </row>
    <row r="161" spans="1:18" x14ac:dyDescent="0.25">
      <c r="A161" s="320" t="s">
        <v>44</v>
      </c>
    </row>
    <row r="162" spans="1:18" ht="30" customHeight="1" x14ac:dyDescent="0.25">
      <c r="A162" s="552" t="s">
        <v>45</v>
      </c>
      <c r="B162" s="553"/>
      <c r="C162" s="553"/>
      <c r="D162" s="553"/>
      <c r="E162" s="553"/>
      <c r="F162" s="553"/>
      <c r="G162" s="553"/>
      <c r="H162" s="553"/>
      <c r="I162" s="553"/>
      <c r="J162" s="553"/>
      <c r="K162" s="553"/>
      <c r="L162" s="553"/>
      <c r="M162" s="553"/>
      <c r="N162" s="553"/>
      <c r="O162" s="553"/>
      <c r="P162" s="553"/>
      <c r="Q162" s="553"/>
      <c r="R162" s="553"/>
    </row>
    <row r="163" spans="1:18" ht="30" customHeight="1" x14ac:dyDescent="0.25">
      <c r="A163" s="552" t="s">
        <v>46</v>
      </c>
      <c r="B163" s="553"/>
      <c r="C163" s="553"/>
      <c r="D163" s="553"/>
      <c r="E163" s="553"/>
      <c r="F163" s="553"/>
      <c r="G163" s="553"/>
      <c r="H163" s="553"/>
      <c r="I163" s="553"/>
      <c r="J163" s="553"/>
      <c r="K163" s="553"/>
      <c r="L163" s="553"/>
      <c r="M163" s="553"/>
      <c r="N163" s="553"/>
      <c r="O163" s="553"/>
      <c r="P163" s="553"/>
      <c r="Q163" s="553"/>
      <c r="R163" s="553"/>
    </row>
    <row r="164" spans="1:18" ht="15" customHeight="1" x14ac:dyDescent="0.25">
      <c r="A164" s="552" t="s">
        <v>65</v>
      </c>
      <c r="B164" s="553"/>
      <c r="C164" s="553"/>
      <c r="D164" s="553"/>
      <c r="E164" s="553"/>
      <c r="F164" s="553"/>
      <c r="G164" s="553"/>
      <c r="H164" s="553"/>
      <c r="I164" s="553"/>
      <c r="J164" s="553"/>
      <c r="K164" s="553"/>
      <c r="L164" s="553"/>
      <c r="M164" s="553"/>
      <c r="N164" s="553"/>
      <c r="O164" s="553"/>
      <c r="P164" s="553"/>
      <c r="Q164" s="553"/>
      <c r="R164" s="553"/>
    </row>
    <row r="165" spans="1:18" x14ac:dyDescent="0.25">
      <c r="A165" s="552" t="s">
        <v>61</v>
      </c>
      <c r="B165" s="553"/>
      <c r="C165" s="553"/>
      <c r="D165" s="553"/>
      <c r="E165" s="553"/>
      <c r="F165" s="553"/>
      <c r="G165" s="553"/>
      <c r="H165" s="553"/>
      <c r="I165" s="553"/>
      <c r="J165" s="553"/>
      <c r="K165" s="553"/>
      <c r="L165" s="553"/>
      <c r="M165" s="553"/>
      <c r="N165" s="553"/>
      <c r="O165" s="553"/>
      <c r="P165" s="553"/>
      <c r="Q165" s="553"/>
      <c r="R165" s="553"/>
    </row>
    <row r="166" spans="1:18" x14ac:dyDescent="0.25">
      <c r="A166" s="552" t="s">
        <v>63</v>
      </c>
      <c r="B166" s="553"/>
      <c r="C166" s="553"/>
      <c r="D166" s="553"/>
      <c r="E166" s="553"/>
      <c r="F166" s="553"/>
      <c r="G166" s="553"/>
      <c r="H166" s="553"/>
      <c r="I166" s="553"/>
      <c r="J166" s="553"/>
      <c r="K166" s="553"/>
      <c r="L166" s="553"/>
      <c r="M166" s="553"/>
      <c r="N166" s="553"/>
      <c r="O166" s="553"/>
      <c r="P166" s="553"/>
      <c r="Q166" s="553"/>
      <c r="R166" s="553"/>
    </row>
    <row r="167" spans="1:18" x14ac:dyDescent="0.25">
      <c r="A167" s="552" t="s">
        <v>66</v>
      </c>
      <c r="B167" s="553"/>
      <c r="C167" s="553"/>
      <c r="D167" s="553"/>
      <c r="E167" s="553"/>
      <c r="F167" s="553"/>
      <c r="G167" s="553"/>
      <c r="H167" s="553"/>
      <c r="I167" s="553"/>
      <c r="J167" s="553"/>
      <c r="K167" s="553"/>
      <c r="L167" s="553"/>
      <c r="M167" s="553"/>
      <c r="N167" s="553"/>
      <c r="O167" s="553"/>
      <c r="P167" s="553"/>
      <c r="Q167" s="553"/>
      <c r="R167" s="553"/>
    </row>
  </sheetData>
  <autoFilter ref="A1:S167"/>
  <mergeCells count="12">
    <mergeCell ref="A167:R167"/>
    <mergeCell ref="A166:R166"/>
    <mergeCell ref="A164:R164"/>
    <mergeCell ref="A165:R165"/>
    <mergeCell ref="A163:R163"/>
    <mergeCell ref="M6:N6"/>
    <mergeCell ref="A6:L6"/>
    <mergeCell ref="A162:R162"/>
    <mergeCell ref="A151:R151"/>
    <mergeCell ref="A153:R153"/>
    <mergeCell ref="A156:R156"/>
    <mergeCell ref="O6:R6"/>
  </mergeCells>
  <pageMargins left="0.25" right="0.25" top="0.75" bottom="0.75" header="0.3" footer="0.3"/>
  <pageSetup paperSize="8"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8"/>
  <sheetViews>
    <sheetView showZeros="0" workbookViewId="0">
      <selection activeCell="A127" sqref="A1:XFD1048576"/>
    </sheetView>
  </sheetViews>
  <sheetFormatPr defaultRowHeight="15" x14ac:dyDescent="0.25"/>
  <cols>
    <col min="1" max="1" width="7.5703125" style="6" customWidth="1"/>
    <col min="2" max="2" width="17.42578125" style="6" customWidth="1"/>
    <col min="3" max="3" width="36.7109375" style="6" customWidth="1"/>
    <col min="4" max="4" width="10.140625" style="6" customWidth="1"/>
    <col min="5" max="5" width="19.7109375" style="6" customWidth="1"/>
    <col min="6" max="6" width="11.28515625" style="6" customWidth="1"/>
    <col min="7" max="7" width="9.140625" style="6"/>
    <col min="8" max="8" width="21" style="6" customWidth="1"/>
    <col min="9" max="9" width="12.7109375" style="6" customWidth="1"/>
    <col min="10" max="10" width="9.140625" style="6"/>
    <col min="11" max="11" width="11.5703125" style="6" customWidth="1"/>
    <col min="12" max="12" width="12.5703125" style="6" customWidth="1"/>
    <col min="13" max="13" width="9.140625" style="6"/>
    <col min="14" max="14" width="12.140625" style="6" customWidth="1"/>
    <col min="15" max="15" width="12.28515625" style="6" customWidth="1"/>
    <col min="16" max="16" width="9.140625" style="6"/>
    <col min="17" max="17" width="11.42578125" style="6" customWidth="1"/>
    <col min="18" max="18" width="11.5703125" style="6" customWidth="1"/>
    <col min="19" max="19" width="9.140625" style="6"/>
    <col min="20" max="21" width="11.7109375" style="6" customWidth="1"/>
    <col min="22" max="16384" width="9.140625" style="6"/>
  </cols>
  <sheetData>
    <row r="1" spans="1:21" ht="15.75" customHeight="1" x14ac:dyDescent="0.25">
      <c r="Q1" s="7"/>
      <c r="R1" s="7"/>
      <c r="S1" s="7" t="s">
        <v>8</v>
      </c>
    </row>
    <row r="2" spans="1:21" ht="15.75" x14ac:dyDescent="0.25">
      <c r="Q2" s="8"/>
      <c r="R2" s="8"/>
      <c r="S2" s="8" t="s">
        <v>0</v>
      </c>
    </row>
    <row r="3" spans="1:21" ht="15.75" x14ac:dyDescent="0.25">
      <c r="Q3" s="8"/>
      <c r="R3" s="8"/>
      <c r="S3" s="8" t="s">
        <v>1</v>
      </c>
    </row>
    <row r="4" spans="1:21" ht="15.75" x14ac:dyDescent="0.25">
      <c r="Q4" s="8"/>
      <c r="R4" s="8"/>
      <c r="S4" s="8"/>
    </row>
    <row r="5" spans="1:21" ht="15.75" x14ac:dyDescent="0.25">
      <c r="A5" s="5" t="s">
        <v>47</v>
      </c>
      <c r="J5" s="8"/>
      <c r="K5" s="8"/>
      <c r="L5" s="8"/>
      <c r="N5" s="8"/>
      <c r="O5" s="8"/>
      <c r="P5" s="8"/>
    </row>
    <row r="6" spans="1:21" ht="15.75" customHeight="1" x14ac:dyDescent="0.25">
      <c r="A6" s="5" t="s">
        <v>58</v>
      </c>
    </row>
    <row r="7" spans="1:21" ht="32.25" customHeight="1" x14ac:dyDescent="0.25">
      <c r="A7" s="561" t="s">
        <v>19</v>
      </c>
      <c r="B7" s="559" t="s">
        <v>17</v>
      </c>
      <c r="C7" s="561" t="s">
        <v>13</v>
      </c>
      <c r="D7" s="563" t="s">
        <v>14</v>
      </c>
      <c r="E7" s="564"/>
      <c r="F7" s="564"/>
      <c r="G7" s="564"/>
      <c r="H7" s="564"/>
      <c r="I7" s="564"/>
      <c r="J7" s="564"/>
      <c r="K7" s="564"/>
      <c r="L7" s="564"/>
      <c r="M7" s="564"/>
      <c r="N7" s="564"/>
      <c r="O7" s="564"/>
      <c r="P7" s="564"/>
      <c r="Q7" s="564"/>
      <c r="R7" s="564"/>
      <c r="S7" s="564"/>
      <c r="T7" s="564"/>
      <c r="U7" s="565"/>
    </row>
    <row r="8" spans="1:21" ht="36.75" customHeight="1" x14ac:dyDescent="0.25">
      <c r="A8" s="561"/>
      <c r="B8" s="560"/>
      <c r="C8" s="562"/>
      <c r="D8" s="412" t="s">
        <v>3</v>
      </c>
      <c r="E8" s="412" t="s">
        <v>20</v>
      </c>
      <c r="F8" s="412" t="s">
        <v>49</v>
      </c>
      <c r="G8" s="412" t="s">
        <v>26</v>
      </c>
      <c r="H8" s="412" t="s">
        <v>21</v>
      </c>
      <c r="I8" s="412" t="s">
        <v>50</v>
      </c>
      <c r="J8" s="412" t="s">
        <v>10</v>
      </c>
      <c r="K8" s="412" t="s">
        <v>22</v>
      </c>
      <c r="L8" s="412" t="s">
        <v>51</v>
      </c>
      <c r="M8" s="412" t="s">
        <v>11</v>
      </c>
      <c r="N8" s="412" t="s">
        <v>23</v>
      </c>
      <c r="O8" s="412" t="s">
        <v>52</v>
      </c>
      <c r="P8" s="412" t="s">
        <v>12</v>
      </c>
      <c r="Q8" s="412" t="s">
        <v>24</v>
      </c>
      <c r="R8" s="412" t="s">
        <v>53</v>
      </c>
      <c r="S8" s="412" t="s">
        <v>15</v>
      </c>
      <c r="T8" s="412" t="s">
        <v>25</v>
      </c>
      <c r="U8" s="412" t="s">
        <v>54</v>
      </c>
    </row>
    <row r="9" spans="1:21" x14ac:dyDescent="0.25">
      <c r="A9" s="236" t="str">
        <f>'Visi duomenys'!A5</f>
        <v>1.</v>
      </c>
      <c r="B9" s="236">
        <f>'Visi duomenys'!B5</f>
        <v>0</v>
      </c>
      <c r="C9" s="240" t="str">
        <f>'Visi duomenys'!D5</f>
        <v>Prioritetas. SUBALANSUOTAS, DARNIA PLĖTRA PAGRĮSTAS EKONOMINIS AUGIMAS.</v>
      </c>
      <c r="D9" s="235">
        <f>'Visi duomenys'!AP5</f>
        <v>0</v>
      </c>
      <c r="E9" s="235">
        <f>'Visi duomenys'!AQ5</f>
        <v>0</v>
      </c>
      <c r="F9" s="235">
        <f>'Visi duomenys'!AR5</f>
        <v>0</v>
      </c>
      <c r="G9" s="235">
        <f>'Visi duomenys'!AS5</f>
        <v>0</v>
      </c>
      <c r="H9" s="235">
        <f>'Visi duomenys'!AT5</f>
        <v>0</v>
      </c>
      <c r="I9" s="235">
        <f>'Visi duomenys'!AU5</f>
        <v>0</v>
      </c>
      <c r="J9" s="235">
        <f>'Visi duomenys'!AV5</f>
        <v>0</v>
      </c>
      <c r="K9" s="235">
        <f>'Visi duomenys'!AW5</f>
        <v>0</v>
      </c>
      <c r="L9" s="235">
        <f>'Visi duomenys'!AX5</f>
        <v>0</v>
      </c>
      <c r="M9" s="235">
        <f>'Visi duomenys'!AY5</f>
        <v>0</v>
      </c>
      <c r="N9" s="235">
        <f>'Visi duomenys'!AZ5</f>
        <v>0</v>
      </c>
      <c r="O9" s="235">
        <f>'Visi duomenys'!BA5</f>
        <v>0</v>
      </c>
      <c r="P9" s="235">
        <f>'Visi duomenys'!BB5</f>
        <v>0</v>
      </c>
      <c r="Q9" s="235">
        <f>'Visi duomenys'!BC5</f>
        <v>0</v>
      </c>
      <c r="R9" s="235">
        <f>'Visi duomenys'!BD5</f>
        <v>0</v>
      </c>
      <c r="S9" s="235">
        <f>'Visi duomenys'!BE5</f>
        <v>0</v>
      </c>
      <c r="T9" s="235">
        <f>'Visi duomenys'!BF5</f>
        <v>0</v>
      </c>
      <c r="U9" s="235">
        <f>'Visi duomenys'!BG5</f>
        <v>0</v>
      </c>
    </row>
    <row r="10" spans="1:21" x14ac:dyDescent="0.25">
      <c r="A10" s="236" t="str">
        <f>'Visi duomenys'!A6</f>
        <v>1.1</v>
      </c>
      <c r="B10" s="236" t="str">
        <f>'Visi duomenys'!B6</f>
        <v/>
      </c>
      <c r="C10" s="240" t="str">
        <f>'Visi duomenys'!D6</f>
        <v>Tikslas. Mažinti išsivystymo skirtumus regiono viduje, skatinti ūkinės veiklos įvairovę mieste ir kaime, didinti ekonomikos augimą.</v>
      </c>
      <c r="D10" s="235">
        <f>'Visi duomenys'!AP6</f>
        <v>0</v>
      </c>
      <c r="E10" s="235">
        <f>'Visi duomenys'!AQ6</f>
        <v>0</v>
      </c>
      <c r="F10" s="235">
        <f>'Visi duomenys'!AR6</f>
        <v>0</v>
      </c>
      <c r="G10" s="235">
        <f>'Visi duomenys'!AS6</f>
        <v>0</v>
      </c>
      <c r="H10" s="235">
        <f>'Visi duomenys'!AT6</f>
        <v>0</v>
      </c>
      <c r="I10" s="235">
        <f>'Visi duomenys'!AU6</f>
        <v>0</v>
      </c>
      <c r="J10" s="235">
        <f>'Visi duomenys'!AV6</f>
        <v>0</v>
      </c>
      <c r="K10" s="235">
        <f>'Visi duomenys'!AW6</f>
        <v>0</v>
      </c>
      <c r="L10" s="235">
        <f>'Visi duomenys'!AX6</f>
        <v>0</v>
      </c>
      <c r="M10" s="235">
        <f>'Visi duomenys'!AY6</f>
        <v>0</v>
      </c>
      <c r="N10" s="235">
        <f>'Visi duomenys'!AZ6</f>
        <v>0</v>
      </c>
      <c r="O10" s="235">
        <f>'Visi duomenys'!BA6</f>
        <v>0</v>
      </c>
      <c r="P10" s="235">
        <f>'Visi duomenys'!BB6</f>
        <v>0</v>
      </c>
      <c r="Q10" s="235">
        <f>'Visi duomenys'!BC6</f>
        <v>0</v>
      </c>
      <c r="R10" s="235">
        <f>'Visi duomenys'!BD6</f>
        <v>0</v>
      </c>
      <c r="S10" s="235">
        <f>'Visi duomenys'!BE6</f>
        <v>0</v>
      </c>
      <c r="T10" s="235">
        <f>'Visi duomenys'!BF6</f>
        <v>0</v>
      </c>
      <c r="U10" s="235">
        <f>'Visi duomenys'!BG6</f>
        <v>0</v>
      </c>
    </row>
    <row r="11" spans="1:21" x14ac:dyDescent="0.25">
      <c r="A11" s="236" t="str">
        <f>'Visi duomenys'!A7</f>
        <v>1.1.1</v>
      </c>
      <c r="B11" s="236" t="str">
        <f>'Visi duomenys'!B7</f>
        <v/>
      </c>
      <c r="C11" s="240" t="str">
        <f>'Visi duomenys'!D7</f>
        <v>Uždavinys. Vystyti tikslines teritorijas, padidinti ūkinės veiklos įvairovę, pagerinti sukurtų darbo vietų pasiekiamumą.</v>
      </c>
      <c r="D11" s="235">
        <f>'Visi duomenys'!AP7</f>
        <v>0</v>
      </c>
      <c r="E11" s="235">
        <f>'Visi duomenys'!AQ7</f>
        <v>0</v>
      </c>
      <c r="F11" s="235">
        <f>'Visi duomenys'!AR7</f>
        <v>0</v>
      </c>
      <c r="G11" s="235">
        <f>'Visi duomenys'!AS7</f>
        <v>0</v>
      </c>
      <c r="H11" s="235">
        <f>'Visi duomenys'!AT7</f>
        <v>0</v>
      </c>
      <c r="I11" s="235">
        <f>'Visi duomenys'!AU7</f>
        <v>0</v>
      </c>
      <c r="J11" s="235">
        <f>'Visi duomenys'!AV7</f>
        <v>0</v>
      </c>
      <c r="K11" s="235">
        <f>'Visi duomenys'!AW7</f>
        <v>0</v>
      </c>
      <c r="L11" s="235">
        <f>'Visi duomenys'!AX7</f>
        <v>0</v>
      </c>
      <c r="M11" s="235">
        <f>'Visi duomenys'!AY7</f>
        <v>0</v>
      </c>
      <c r="N11" s="235">
        <f>'Visi duomenys'!AZ7</f>
        <v>0</v>
      </c>
      <c r="O11" s="235">
        <f>'Visi duomenys'!BA7</f>
        <v>0</v>
      </c>
      <c r="P11" s="235">
        <f>'Visi duomenys'!BB7</f>
        <v>0</v>
      </c>
      <c r="Q11" s="235">
        <f>'Visi duomenys'!BC7</f>
        <v>0</v>
      </c>
      <c r="R11" s="235">
        <f>'Visi duomenys'!BD7</f>
        <v>0</v>
      </c>
      <c r="S11" s="235">
        <f>'Visi duomenys'!BE7</f>
        <v>0</v>
      </c>
      <c r="T11" s="235">
        <f>'Visi duomenys'!BF7</f>
        <v>0</v>
      </c>
      <c r="U11" s="235">
        <f>'Visi duomenys'!BG7</f>
        <v>0</v>
      </c>
    </row>
    <row r="12" spans="1:21" x14ac:dyDescent="0.25">
      <c r="A12" s="236" t="str">
        <f>'Visi duomenys'!A8</f>
        <v>1.1.1.1</v>
      </c>
      <c r="B12" s="236" t="str">
        <f>'Visi duomenys'!B8</f>
        <v/>
      </c>
      <c r="C12" s="240" t="str">
        <f>'Visi duomenys'!D8</f>
        <v>Priemonė: Kaimo (1-6 tūkst. Gyventojų) gyvenamųjų vietovių atnaujinimas</v>
      </c>
      <c r="D12" s="235">
        <f>'Visi duomenys'!AP8</f>
        <v>0</v>
      </c>
      <c r="E12" s="235">
        <f>'Visi duomenys'!AQ8</f>
        <v>0</v>
      </c>
      <c r="F12" s="235">
        <f>'Visi duomenys'!AR8</f>
        <v>0</v>
      </c>
      <c r="G12" s="235">
        <f>'Visi duomenys'!AS8</f>
        <v>0</v>
      </c>
      <c r="H12" s="235">
        <f>'Visi duomenys'!AT8</f>
        <v>0</v>
      </c>
      <c r="I12" s="235">
        <f>'Visi duomenys'!AU8</f>
        <v>0</v>
      </c>
      <c r="J12" s="235">
        <f>'Visi duomenys'!AV8</f>
        <v>0</v>
      </c>
      <c r="K12" s="235">
        <f>'Visi duomenys'!AW8</f>
        <v>0</v>
      </c>
      <c r="L12" s="235">
        <f>'Visi duomenys'!AX8</f>
        <v>0</v>
      </c>
      <c r="M12" s="235">
        <f>'Visi duomenys'!AY8</f>
        <v>0</v>
      </c>
      <c r="N12" s="235">
        <f>'Visi duomenys'!AZ8</f>
        <v>0</v>
      </c>
      <c r="O12" s="235">
        <f>'Visi duomenys'!BA8</f>
        <v>0</v>
      </c>
      <c r="P12" s="235">
        <f>'Visi duomenys'!BB8</f>
        <v>0</v>
      </c>
      <c r="Q12" s="235">
        <f>'Visi duomenys'!BC8</f>
        <v>0</v>
      </c>
      <c r="R12" s="235">
        <f>'Visi duomenys'!BD8</f>
        <v>0</v>
      </c>
      <c r="S12" s="235">
        <f>'Visi duomenys'!BE8</f>
        <v>0</v>
      </c>
      <c r="T12" s="235">
        <f>'Visi duomenys'!BF8</f>
        <v>0</v>
      </c>
      <c r="U12" s="235">
        <f>'Visi duomenys'!BG8</f>
        <v>0</v>
      </c>
    </row>
    <row r="13" spans="1:21" x14ac:dyDescent="0.25">
      <c r="A13" s="237" t="str">
        <f>'Visi duomenys'!A9</f>
        <v>1.1.1.1.1</v>
      </c>
      <c r="B13" s="237" t="str">
        <f>'Visi duomenys'!B9</f>
        <v>R089908-293034-1125</v>
      </c>
      <c r="C13" s="238" t="str">
        <f>'Visi duomenys'!D9</f>
        <v>Šilalės rajono Kvėdarnos gyvenamosios vietovės atnaujinimas</v>
      </c>
      <c r="D13" s="237" t="str">
        <f>'Visi duomenys'!AP9</f>
        <v>P.S.364</v>
      </c>
      <c r="E13" s="237" t="str">
        <f>'Visi duomenys'!AQ9</f>
        <v>Naujos atviros erdvės vietovėse nuo 1 iki 6 tūkst. gyv. (išskyrus savivaldybių centrus) (m2)</v>
      </c>
      <c r="F13" s="237">
        <f>'Visi duomenys'!AR9</f>
        <v>36000</v>
      </c>
      <c r="G13" s="237" t="str">
        <f>'Visi duomenys'!AS9</f>
        <v>P.S.365</v>
      </c>
      <c r="H13" s="237" t="str">
        <f>'Visi duomenys'!AT9</f>
        <v>Atnaujinti ir pritaikyti naujai paskirčiai pastatai ir statiniai kaimo vietovėse (m2)</v>
      </c>
      <c r="I13" s="237">
        <f>'Visi duomenys'!AU9</f>
        <v>700</v>
      </c>
      <c r="J13" s="237">
        <f>'Visi duomenys'!AV9</f>
        <v>0</v>
      </c>
      <c r="K13" s="237">
        <f>'Visi duomenys'!AW9</f>
        <v>0</v>
      </c>
      <c r="L13" s="237">
        <f>'Visi duomenys'!AX9</f>
        <v>0</v>
      </c>
      <c r="M13" s="237">
        <f>'Visi duomenys'!AY9</f>
        <v>0</v>
      </c>
      <c r="N13" s="237">
        <f>'Visi duomenys'!AZ9</f>
        <v>0</v>
      </c>
      <c r="O13" s="237">
        <f>'Visi duomenys'!BA9</f>
        <v>0</v>
      </c>
      <c r="P13" s="237">
        <f>'Visi duomenys'!BB9</f>
        <v>0</v>
      </c>
      <c r="Q13" s="237">
        <f>'Visi duomenys'!BC9</f>
        <v>0</v>
      </c>
      <c r="R13" s="237">
        <f>'Visi duomenys'!BD9</f>
        <v>0</v>
      </c>
      <c r="S13" s="237">
        <f>'Visi duomenys'!BE9</f>
        <v>0</v>
      </c>
      <c r="T13" s="237">
        <f>'Visi duomenys'!BF9</f>
        <v>0</v>
      </c>
      <c r="U13" s="237">
        <f>'Visi duomenys'!BG9</f>
        <v>0</v>
      </c>
    </row>
    <row r="14" spans="1:21" x14ac:dyDescent="0.25">
      <c r="A14" s="237" t="str">
        <f>'Visi duomenys'!A10</f>
        <v>1.1.1.1.2</v>
      </c>
      <c r="B14" s="237" t="str">
        <f>'Visi duomenys'!B10</f>
        <v>R089908-293000-1126</v>
      </c>
      <c r="C14" s="238" t="str">
        <f>'Visi duomenys'!D10</f>
        <v>Skaudvilės miesto infrastruktūros sutvarkymas</v>
      </c>
      <c r="D14" s="237" t="str">
        <f>'Visi duomenys'!AP10</f>
        <v>P.S.364</v>
      </c>
      <c r="E14" s="237" t="str">
        <f>'Visi duomenys'!AQ10</f>
        <v>Naujos atviros erdvės vietovėse nuo 1 iki 6 tūkst. gyv. (išskyrus savivaldybių centrus) (m2)</v>
      </c>
      <c r="F14" s="237">
        <f>'Visi duomenys'!AR10</f>
        <v>34600</v>
      </c>
      <c r="G14" s="237">
        <f>'Visi duomenys'!AS10</f>
        <v>0</v>
      </c>
      <c r="H14" s="237">
        <f>'Visi duomenys'!AT10</f>
        <v>0</v>
      </c>
      <c r="I14" s="237">
        <f>'Visi duomenys'!AU10</f>
        <v>0</v>
      </c>
      <c r="J14" s="237">
        <f>'Visi duomenys'!AV10</f>
        <v>0</v>
      </c>
      <c r="K14" s="237">
        <f>'Visi duomenys'!AW10</f>
        <v>0</v>
      </c>
      <c r="L14" s="237">
        <f>'Visi duomenys'!AX10</f>
        <v>0</v>
      </c>
      <c r="M14" s="237">
        <f>'Visi duomenys'!AY10</f>
        <v>0</v>
      </c>
      <c r="N14" s="237">
        <f>'Visi duomenys'!AZ10</f>
        <v>0</v>
      </c>
      <c r="O14" s="237">
        <f>'Visi duomenys'!BA10</f>
        <v>0</v>
      </c>
      <c r="P14" s="237">
        <f>'Visi duomenys'!BB10</f>
        <v>0</v>
      </c>
      <c r="Q14" s="237">
        <f>'Visi duomenys'!BC10</f>
        <v>0</v>
      </c>
      <c r="R14" s="237">
        <f>'Visi duomenys'!BD10</f>
        <v>0</v>
      </c>
      <c r="S14" s="237">
        <f>'Visi duomenys'!BE10</f>
        <v>0</v>
      </c>
      <c r="T14" s="237">
        <f>'Visi duomenys'!BF10</f>
        <v>0</v>
      </c>
      <c r="U14" s="237">
        <f>'Visi duomenys'!BG10</f>
        <v>0</v>
      </c>
    </row>
    <row r="15" spans="1:21" x14ac:dyDescent="0.25">
      <c r="A15" s="236" t="str">
        <f>'Visi duomenys'!A11</f>
        <v>1.1.1.2</v>
      </c>
      <c r="B15" s="236" t="str">
        <f>'Visi duomenys'!B11</f>
        <v/>
      </c>
      <c r="C15" s="240" t="str">
        <f>'Visi duomenys'!D11</f>
        <v>Priemonė: Miestų kompleksinė plėtra</v>
      </c>
      <c r="D15" s="235">
        <f>'Visi duomenys'!AP11</f>
        <v>0</v>
      </c>
      <c r="E15" s="235">
        <f>'Visi duomenys'!AQ11</f>
        <v>0</v>
      </c>
      <c r="F15" s="235">
        <f>'Visi duomenys'!AR11</f>
        <v>0</v>
      </c>
      <c r="G15" s="235">
        <f>'Visi duomenys'!AS11</f>
        <v>0</v>
      </c>
      <c r="H15" s="235">
        <f>'Visi duomenys'!AT11</f>
        <v>0</v>
      </c>
      <c r="I15" s="235">
        <f>'Visi duomenys'!AU11</f>
        <v>0</v>
      </c>
      <c r="J15" s="235">
        <f>'Visi duomenys'!AV11</f>
        <v>0</v>
      </c>
      <c r="K15" s="235">
        <f>'Visi duomenys'!AW11</f>
        <v>0</v>
      </c>
      <c r="L15" s="235">
        <f>'Visi duomenys'!AX11</f>
        <v>0</v>
      </c>
      <c r="M15" s="235">
        <f>'Visi duomenys'!AY11</f>
        <v>0</v>
      </c>
      <c r="N15" s="235">
        <f>'Visi duomenys'!AZ11</f>
        <v>0</v>
      </c>
      <c r="O15" s="235">
        <f>'Visi duomenys'!BA11</f>
        <v>0</v>
      </c>
      <c r="P15" s="235">
        <f>'Visi duomenys'!BB11</f>
        <v>0</v>
      </c>
      <c r="Q15" s="235">
        <f>'Visi duomenys'!BC11</f>
        <v>0</v>
      </c>
      <c r="R15" s="235">
        <f>'Visi duomenys'!BD11</f>
        <v>0</v>
      </c>
      <c r="S15" s="235">
        <f>'Visi duomenys'!BE11</f>
        <v>0</v>
      </c>
      <c r="T15" s="235">
        <f>'Visi duomenys'!BF11</f>
        <v>0</v>
      </c>
      <c r="U15" s="235">
        <f>'Visi duomenys'!BG11</f>
        <v>0</v>
      </c>
    </row>
    <row r="16" spans="1:21" x14ac:dyDescent="0.25">
      <c r="A16" s="237" t="str">
        <f>'Visi duomenys'!A12</f>
        <v>1.1.1.2.1</v>
      </c>
      <c r="B16" s="237" t="str">
        <f>'Visi duomenys'!B12</f>
        <v>R089905-290000-1128</v>
      </c>
      <c r="C16" s="238" t="str">
        <f>'Visi duomenys'!D12</f>
        <v>Pagėgių miesto Turgaus aikštės įrengimas ir prieigų sutvarkymas</v>
      </c>
      <c r="D16" s="237" t="str">
        <f>'Visi duomenys'!AP12</f>
        <v>P.B.238</v>
      </c>
      <c r="E16" s="237" t="str">
        <f>'Visi duomenys'!AQ12</f>
        <v>Sukurtos arba atnaujintos atviros erdvės miestų vietovėse (m2)</v>
      </c>
      <c r="F16" s="237">
        <f>'Visi duomenys'!AR12</f>
        <v>8583.42</v>
      </c>
      <c r="G16" s="237" t="str">
        <f>'Visi duomenys'!AS12</f>
        <v>P.B.239</v>
      </c>
      <c r="H16" s="237" t="str">
        <f>'Visi duomenys'!AT12</f>
        <v>Pastatyti arba atnaujinti viešieji arba komerciniai pastatai miestų vietovėse (m2)</v>
      </c>
      <c r="I16" s="237">
        <f>'Visi duomenys'!AU12</f>
        <v>423.58</v>
      </c>
      <c r="J16" s="237">
        <f>'Visi duomenys'!AV12</f>
        <v>0</v>
      </c>
      <c r="K16" s="237">
        <f>'Visi duomenys'!AW12</f>
        <v>0</v>
      </c>
      <c r="L16" s="237">
        <f>'Visi duomenys'!AX12</f>
        <v>0</v>
      </c>
      <c r="M16" s="237">
        <f>'Visi duomenys'!AY12</f>
        <v>0</v>
      </c>
      <c r="N16" s="237">
        <f>'Visi duomenys'!AZ12</f>
        <v>0</v>
      </c>
      <c r="O16" s="237">
        <f>'Visi duomenys'!BA12</f>
        <v>0</v>
      </c>
      <c r="P16" s="237">
        <f>'Visi duomenys'!BB12</f>
        <v>0</v>
      </c>
      <c r="Q16" s="237">
        <f>'Visi duomenys'!BC12</f>
        <v>0</v>
      </c>
      <c r="R16" s="237">
        <f>'Visi duomenys'!BD12</f>
        <v>0</v>
      </c>
      <c r="S16" s="237">
        <f>'Visi duomenys'!BE12</f>
        <v>0</v>
      </c>
      <c r="T16" s="237">
        <f>'Visi duomenys'!BF12</f>
        <v>0</v>
      </c>
      <c r="U16" s="237">
        <f>'Visi duomenys'!BG12</f>
        <v>0</v>
      </c>
    </row>
    <row r="17" spans="1:21" x14ac:dyDescent="0.25">
      <c r="A17" s="237" t="str">
        <f>'Visi duomenys'!A13</f>
        <v>1.1.1.2.2</v>
      </c>
      <c r="B17" s="237" t="str">
        <f>'Visi duomenys'!B13</f>
        <v>R089905-280000-1129</v>
      </c>
      <c r="C17" s="238" t="str">
        <f>'Visi duomenys'!D13</f>
        <v>Apleistos teritorijos už Kultūros centro Pagėgių mieste konversija ir pritaikymas rekreaciniams, poilsio ir sveikatinimo poreikiams</v>
      </c>
      <c r="D17" s="237" t="str">
        <f>'Visi duomenys'!AP13</f>
        <v>P.B.238</v>
      </c>
      <c r="E17" s="237" t="str">
        <f>'Visi duomenys'!AQ13</f>
        <v>Sukurtos arba atnaujintos atviros erdvės miestų vietovėse (m2)</v>
      </c>
      <c r="F17" s="237">
        <f>'Visi duomenys'!AR13</f>
        <v>33516</v>
      </c>
      <c r="G17" s="237">
        <f>'Visi duomenys'!AS13</f>
        <v>0</v>
      </c>
      <c r="H17" s="237">
        <f>'Visi duomenys'!AT13</f>
        <v>0</v>
      </c>
      <c r="I17" s="237">
        <f>'Visi duomenys'!AU13</f>
        <v>0</v>
      </c>
      <c r="J17" s="237">
        <f>'Visi duomenys'!AV13</f>
        <v>0</v>
      </c>
      <c r="K17" s="237">
        <f>'Visi duomenys'!AW13</f>
        <v>0</v>
      </c>
      <c r="L17" s="237">
        <f>'Visi duomenys'!AX13</f>
        <v>0</v>
      </c>
      <c r="M17" s="237">
        <f>'Visi duomenys'!AY13</f>
        <v>0</v>
      </c>
      <c r="N17" s="237">
        <f>'Visi duomenys'!AZ13</f>
        <v>0</v>
      </c>
      <c r="O17" s="237">
        <f>'Visi duomenys'!BA13</f>
        <v>0</v>
      </c>
      <c r="P17" s="237">
        <f>'Visi duomenys'!BB13</f>
        <v>0</v>
      </c>
      <c r="Q17" s="237">
        <f>'Visi duomenys'!BC13</f>
        <v>0</v>
      </c>
      <c r="R17" s="237">
        <f>'Visi duomenys'!BD13</f>
        <v>0</v>
      </c>
      <c r="S17" s="237">
        <f>'Visi duomenys'!BE13</f>
        <v>0</v>
      </c>
      <c r="T17" s="237">
        <f>'Visi duomenys'!BF13</f>
        <v>0</v>
      </c>
      <c r="U17" s="237">
        <f>'Visi duomenys'!BG13</f>
        <v>0</v>
      </c>
    </row>
    <row r="18" spans="1:21" x14ac:dyDescent="0.25">
      <c r="A18" s="236" t="str">
        <f>'Visi duomenys'!A14</f>
        <v>1.1.1.3</v>
      </c>
      <c r="B18" s="236" t="str">
        <f>'Visi duomenys'!B14</f>
        <v/>
      </c>
      <c r="C18" s="240" t="str">
        <f>'Visi duomenys'!D14</f>
        <v>Priemonė: Pereinamojo laikotarpio tikslinių teritorijų vystymas. I</v>
      </c>
      <c r="D18" s="235">
        <f>'Visi duomenys'!AP14</f>
        <v>0</v>
      </c>
      <c r="E18" s="235">
        <f>'Visi duomenys'!AQ14</f>
        <v>0</v>
      </c>
      <c r="F18" s="235">
        <f>'Visi duomenys'!AR14</f>
        <v>0</v>
      </c>
      <c r="G18" s="235">
        <f>'Visi duomenys'!AS14</f>
        <v>0</v>
      </c>
      <c r="H18" s="235">
        <f>'Visi duomenys'!AT14</f>
        <v>0</v>
      </c>
      <c r="I18" s="235">
        <f>'Visi duomenys'!AU14</f>
        <v>0</v>
      </c>
      <c r="J18" s="235">
        <f>'Visi duomenys'!AV14</f>
        <v>0</v>
      </c>
      <c r="K18" s="235">
        <f>'Visi duomenys'!AW14</f>
        <v>0</v>
      </c>
      <c r="L18" s="235">
        <f>'Visi duomenys'!AX14</f>
        <v>0</v>
      </c>
      <c r="M18" s="235">
        <f>'Visi duomenys'!AY14</f>
        <v>0</v>
      </c>
      <c r="N18" s="235">
        <f>'Visi duomenys'!AZ14</f>
        <v>0</v>
      </c>
      <c r="O18" s="235">
        <f>'Visi duomenys'!BA14</f>
        <v>0</v>
      </c>
      <c r="P18" s="235">
        <f>'Visi duomenys'!BB14</f>
        <v>0</v>
      </c>
      <c r="Q18" s="235">
        <f>'Visi duomenys'!BC14</f>
        <v>0</v>
      </c>
      <c r="R18" s="235">
        <f>'Visi duomenys'!BD14</f>
        <v>0</v>
      </c>
      <c r="S18" s="235">
        <f>'Visi duomenys'!BE14</f>
        <v>0</v>
      </c>
      <c r="T18" s="235">
        <f>'Visi duomenys'!BF14</f>
        <v>0</v>
      </c>
      <c r="U18" s="235">
        <f>'Visi duomenys'!BG14</f>
        <v>0</v>
      </c>
    </row>
    <row r="19" spans="1:21" x14ac:dyDescent="0.25">
      <c r="A19" s="237" t="str">
        <f>'Visi duomenys'!A15</f>
        <v>1.1.1.3.1</v>
      </c>
      <c r="B19" s="237" t="str">
        <f>'Visi duomenys'!B15</f>
        <v>R089902-340000-1131</v>
      </c>
      <c r="C19" s="238" t="str">
        <f>'Visi duomenys'!D15</f>
        <v>Apleistos teritorijos Tauragės miesto  buvusiame kariniame miestelyje viešųjų pastatų sutvarkymas ir pritaikymas bendruomenės poreikiams</v>
      </c>
      <c r="D19" s="237" t="str">
        <f>'Visi duomenys'!AP15</f>
        <v>P.B.238</v>
      </c>
      <c r="E19" s="237" t="str">
        <f>'Visi duomenys'!AQ15</f>
        <v>Sukurtos arba atnaujintos atviros erdvės miestų vietovėse (m2)</v>
      </c>
      <c r="F19" s="237">
        <f>'Visi duomenys'!AR15</f>
        <v>4719.5</v>
      </c>
      <c r="G19" s="237" t="str">
        <f>'Visi duomenys'!AS15</f>
        <v>P.B.239</v>
      </c>
      <c r="H19" s="237" t="str">
        <f>'Visi duomenys'!AT15</f>
        <v>Pastatyti arba atnaujinti viešieji arba komerciniai pastatai miestų vietovėse (m2)</v>
      </c>
      <c r="I19" s="237">
        <f>'Visi duomenys'!AU15</f>
        <v>1757.57</v>
      </c>
      <c r="J19" s="237">
        <f>'Visi duomenys'!AV15</f>
        <v>0</v>
      </c>
      <c r="K19" s="237">
        <f>'Visi duomenys'!AW15</f>
        <v>0</v>
      </c>
      <c r="L19" s="237">
        <f>'Visi duomenys'!AX15</f>
        <v>0</v>
      </c>
      <c r="M19" s="237">
        <f>'Visi duomenys'!AY15</f>
        <v>0</v>
      </c>
      <c r="N19" s="237">
        <f>'Visi duomenys'!AZ15</f>
        <v>0</v>
      </c>
      <c r="O19" s="237">
        <f>'Visi duomenys'!BA15</f>
        <v>0</v>
      </c>
      <c r="P19" s="237">
        <f>'Visi duomenys'!BB15</f>
        <v>0</v>
      </c>
      <c r="Q19" s="237">
        <f>'Visi duomenys'!BC15</f>
        <v>0</v>
      </c>
      <c r="R19" s="237">
        <f>'Visi duomenys'!BD15</f>
        <v>0</v>
      </c>
      <c r="S19" s="237">
        <f>'Visi duomenys'!BE15</f>
        <v>0</v>
      </c>
      <c r="T19" s="237">
        <f>'Visi duomenys'!BF15</f>
        <v>0</v>
      </c>
      <c r="U19" s="237">
        <f>'Visi duomenys'!BG15</f>
        <v>0</v>
      </c>
    </row>
    <row r="20" spans="1:21" x14ac:dyDescent="0.25">
      <c r="A20" s="237" t="str">
        <f>'Visi duomenys'!A16</f>
        <v>1.1.1.3.2</v>
      </c>
      <c r="B20" s="237" t="str">
        <f>'Visi duomenys'!B16</f>
        <v>R08B-510000-0001</v>
      </c>
      <c r="C20" s="238" t="str">
        <f>'Visi duomenys'!D16</f>
        <v xml:space="preserve">  AB ,,Vilkyškių pieninė“ įmonių grupės pieno perdirbimo gamyklos statybos projektas</v>
      </c>
      <c r="D20" s="237">
        <f>'Visi duomenys'!AP16</f>
        <v>0</v>
      </c>
      <c r="E20" s="237" t="str">
        <f>'Visi duomenys'!AQ16</f>
        <v>Sukurta darbo vietų (vnt.)</v>
      </c>
      <c r="F20" s="237">
        <f>'Visi duomenys'!AR16</f>
        <v>50</v>
      </c>
      <c r="G20" s="237">
        <f>'Visi duomenys'!AS16</f>
        <v>0</v>
      </c>
      <c r="H20" s="237" t="str">
        <f>'Visi duomenys'!AT16</f>
        <v>Produkcijos eksportas (proc.)</v>
      </c>
      <c r="I20" s="237">
        <f>'Visi duomenys'!AU16</f>
        <v>90</v>
      </c>
      <c r="J20" s="237">
        <f>'Visi duomenys'!AV16</f>
        <v>0</v>
      </c>
      <c r="K20" s="237">
        <f>'Visi duomenys'!AW16</f>
        <v>0</v>
      </c>
      <c r="L20" s="237">
        <f>'Visi duomenys'!AX16</f>
        <v>0</v>
      </c>
      <c r="M20" s="237">
        <f>'Visi duomenys'!AY16</f>
        <v>0</v>
      </c>
      <c r="N20" s="237">
        <f>'Visi duomenys'!AZ16</f>
        <v>0</v>
      </c>
      <c r="O20" s="237">
        <f>'Visi duomenys'!BA16</f>
        <v>0</v>
      </c>
      <c r="P20" s="237">
        <f>'Visi duomenys'!BB16</f>
        <v>0</v>
      </c>
      <c r="Q20" s="237">
        <f>'Visi duomenys'!BC16</f>
        <v>0</v>
      </c>
      <c r="R20" s="237">
        <f>'Visi duomenys'!BD16</f>
        <v>0</v>
      </c>
      <c r="S20" s="237">
        <f>'Visi duomenys'!BE16</f>
        <v>0</v>
      </c>
      <c r="T20" s="237">
        <f>'Visi duomenys'!BF16</f>
        <v>0</v>
      </c>
      <c r="U20" s="237">
        <f>'Visi duomenys'!BG16</f>
        <v>0</v>
      </c>
    </row>
    <row r="21" spans="1:21" x14ac:dyDescent="0.25">
      <c r="A21" s="236" t="str">
        <f>'Visi duomenys'!A17</f>
        <v>1.1.1.4</v>
      </c>
      <c r="B21" s="236" t="str">
        <f>'Visi duomenys'!B17</f>
        <v/>
      </c>
      <c r="C21" s="240" t="str">
        <f>'Visi duomenys'!D17</f>
        <v>Priemonė: Pereinamojo laikotarpio tikslinių teritorijų vystymas. II</v>
      </c>
      <c r="D21" s="235">
        <f>'Visi duomenys'!AP17</f>
        <v>0</v>
      </c>
      <c r="E21" s="235">
        <f>'Visi duomenys'!AQ17</f>
        <v>0</v>
      </c>
      <c r="F21" s="235">
        <f>'Visi duomenys'!AR17</f>
        <v>0</v>
      </c>
      <c r="G21" s="235">
        <f>'Visi duomenys'!AS17</f>
        <v>0</v>
      </c>
      <c r="H21" s="235">
        <f>'Visi duomenys'!AT17</f>
        <v>0</v>
      </c>
      <c r="I21" s="235">
        <f>'Visi duomenys'!AU17</f>
        <v>0</v>
      </c>
      <c r="J21" s="235">
        <f>'Visi duomenys'!AV17</f>
        <v>0</v>
      </c>
      <c r="K21" s="235">
        <f>'Visi duomenys'!AW17</f>
        <v>0</v>
      </c>
      <c r="L21" s="235">
        <f>'Visi duomenys'!AX17</f>
        <v>0</v>
      </c>
      <c r="M21" s="235">
        <f>'Visi duomenys'!AY17</f>
        <v>0</v>
      </c>
      <c r="N21" s="235">
        <f>'Visi duomenys'!AZ17</f>
        <v>0</v>
      </c>
      <c r="O21" s="235">
        <f>'Visi duomenys'!BA17</f>
        <v>0</v>
      </c>
      <c r="P21" s="235">
        <f>'Visi duomenys'!BB17</f>
        <v>0</v>
      </c>
      <c r="Q21" s="235">
        <f>'Visi duomenys'!BC17</f>
        <v>0</v>
      </c>
      <c r="R21" s="235">
        <f>'Visi duomenys'!BD17</f>
        <v>0</v>
      </c>
      <c r="S21" s="235">
        <f>'Visi duomenys'!BE17</f>
        <v>0</v>
      </c>
      <c r="T21" s="235">
        <f>'Visi duomenys'!BF17</f>
        <v>0</v>
      </c>
      <c r="U21" s="235">
        <f>'Visi duomenys'!BG17</f>
        <v>0</v>
      </c>
    </row>
    <row r="22" spans="1:21" x14ac:dyDescent="0.25">
      <c r="A22" s="237" t="str">
        <f>'Visi duomenys'!A18</f>
        <v>1.1.1.4.1</v>
      </c>
      <c r="B22" s="237" t="str">
        <f>'Visi duomenys'!B18</f>
        <v>R089903-300000-1133</v>
      </c>
      <c r="C22" s="238" t="str">
        <f>'Visi duomenys'!D18</f>
        <v>Gyvenamųjų namų kvartalų kompleksinis sutvarkymas Jurbarko mieste</v>
      </c>
      <c r="D22" s="237" t="str">
        <f>'Visi duomenys'!AP18</f>
        <v>P.B.238</v>
      </c>
      <c r="E22" s="237" t="str">
        <f>'Visi duomenys'!AQ18</f>
        <v>Sukurtos arba atnaujintos atviros erdvės miestų vietovėse (m2)</v>
      </c>
      <c r="F22" s="237">
        <f>'Visi duomenys'!AR18</f>
        <v>8001</v>
      </c>
      <c r="G22" s="237">
        <f>'Visi duomenys'!AS18</f>
        <v>0</v>
      </c>
      <c r="H22" s="237">
        <f>'Visi duomenys'!AT18</f>
        <v>0</v>
      </c>
      <c r="I22" s="237">
        <f>'Visi duomenys'!AU18</f>
        <v>0</v>
      </c>
      <c r="J22" s="237">
        <f>'Visi duomenys'!AV18</f>
        <v>0</v>
      </c>
      <c r="K22" s="237">
        <f>'Visi duomenys'!AW18</f>
        <v>0</v>
      </c>
      <c r="L22" s="237">
        <f>'Visi duomenys'!AX18</f>
        <v>0</v>
      </c>
      <c r="M22" s="237">
        <f>'Visi duomenys'!AY18</f>
        <v>0</v>
      </c>
      <c r="N22" s="237">
        <f>'Visi duomenys'!AZ18</f>
        <v>0</v>
      </c>
      <c r="O22" s="237">
        <f>'Visi duomenys'!BA18</f>
        <v>0</v>
      </c>
      <c r="P22" s="237">
        <f>'Visi duomenys'!BB18</f>
        <v>0</v>
      </c>
      <c r="Q22" s="237">
        <f>'Visi duomenys'!BC18</f>
        <v>0</v>
      </c>
      <c r="R22" s="237">
        <f>'Visi duomenys'!BD18</f>
        <v>0</v>
      </c>
      <c r="S22" s="237">
        <f>'Visi duomenys'!BE18</f>
        <v>0</v>
      </c>
      <c r="T22" s="237">
        <f>'Visi duomenys'!BF18</f>
        <v>0</v>
      </c>
      <c r="U22" s="237">
        <f>'Visi duomenys'!BG18</f>
        <v>0</v>
      </c>
    </row>
    <row r="23" spans="1:21" x14ac:dyDescent="0.25">
      <c r="A23" s="237" t="str">
        <f>'Visi duomenys'!A19</f>
        <v>1.1.1.4.2</v>
      </c>
      <c r="B23" s="237" t="str">
        <f>'Visi duomenys'!B19</f>
        <v>R08B-510000-0002</v>
      </c>
      <c r="C23" s="238" t="str">
        <f>'Visi duomenys'!D19</f>
        <v>UAB ,,Naista“ gamyklos statybos projektas</v>
      </c>
      <c r="D23" s="237">
        <f>'Visi duomenys'!AP19</f>
        <v>0</v>
      </c>
      <c r="E23" s="237" t="str">
        <f>'Visi duomenys'!AQ19</f>
        <v>Sukurta darbo vietų (vnt.)</v>
      </c>
      <c r="F23" s="237">
        <f>'Visi duomenys'!AR19</f>
        <v>22</v>
      </c>
      <c r="G23" s="237">
        <f>'Visi duomenys'!AS19</f>
        <v>0</v>
      </c>
      <c r="H23" s="237" t="str">
        <f>'Visi duomenys'!AT19</f>
        <v>Produkcijos eksportas (proc.)</v>
      </c>
      <c r="I23" s="237">
        <f>'Visi duomenys'!AU19</f>
        <v>33</v>
      </c>
      <c r="J23" s="237">
        <f>'Visi duomenys'!AV19</f>
        <v>0</v>
      </c>
      <c r="K23" s="237">
        <f>'Visi duomenys'!AW19</f>
        <v>0</v>
      </c>
      <c r="L23" s="237">
        <f>'Visi duomenys'!AX19</f>
        <v>0</v>
      </c>
      <c r="M23" s="237">
        <f>'Visi duomenys'!AY19</f>
        <v>0</v>
      </c>
      <c r="N23" s="237">
        <f>'Visi duomenys'!AZ19</f>
        <v>0</v>
      </c>
      <c r="O23" s="237">
        <f>'Visi duomenys'!BA19</f>
        <v>0</v>
      </c>
      <c r="P23" s="237">
        <f>'Visi duomenys'!BB19</f>
        <v>0</v>
      </c>
      <c r="Q23" s="237">
        <f>'Visi duomenys'!BC19</f>
        <v>0</v>
      </c>
      <c r="R23" s="237">
        <f>'Visi duomenys'!BD19</f>
        <v>0</v>
      </c>
      <c r="S23" s="237">
        <f>'Visi duomenys'!BE19</f>
        <v>0</v>
      </c>
      <c r="T23" s="237">
        <f>'Visi duomenys'!BF19</f>
        <v>0</v>
      </c>
      <c r="U23" s="237">
        <f>'Visi duomenys'!BG19</f>
        <v>0</v>
      </c>
    </row>
    <row r="24" spans="1:21" x14ac:dyDescent="0.25">
      <c r="A24" s="236" t="str">
        <f>'Visi duomenys'!A20</f>
        <v>1.1.2.</v>
      </c>
      <c r="B24" s="236" t="str">
        <f>'Visi duomenys'!B20</f>
        <v/>
      </c>
      <c r="C24" s="240" t="str">
        <f>'Visi duomenys'!D20</f>
        <v>Uždavinys. Mažinti atskirtį tarp miesto ir kaimo, remti kompleksišką kaimo atnaujinimą ir plėtrą,  gerinti kaimo gyvenamąją aplinką, didinti gyventojų užimtumą ir saugumą.</v>
      </c>
      <c r="D24" s="235">
        <f>'Visi duomenys'!AP20</f>
        <v>0</v>
      </c>
      <c r="E24" s="235">
        <f>'Visi duomenys'!AQ20</f>
        <v>0</v>
      </c>
      <c r="F24" s="235">
        <f>'Visi duomenys'!AR20</f>
        <v>0</v>
      </c>
      <c r="G24" s="235">
        <f>'Visi duomenys'!AS20</f>
        <v>0</v>
      </c>
      <c r="H24" s="235">
        <f>'Visi duomenys'!AT20</f>
        <v>0</v>
      </c>
      <c r="I24" s="235">
        <f>'Visi duomenys'!AU20</f>
        <v>0</v>
      </c>
      <c r="J24" s="235">
        <f>'Visi duomenys'!AV20</f>
        <v>0</v>
      </c>
      <c r="K24" s="235">
        <f>'Visi duomenys'!AW20</f>
        <v>0</v>
      </c>
      <c r="L24" s="235">
        <f>'Visi duomenys'!AX20</f>
        <v>0</v>
      </c>
      <c r="M24" s="235">
        <f>'Visi duomenys'!AY20</f>
        <v>0</v>
      </c>
      <c r="N24" s="235">
        <f>'Visi duomenys'!AZ20</f>
        <v>0</v>
      </c>
      <c r="O24" s="235">
        <f>'Visi duomenys'!BA20</f>
        <v>0</v>
      </c>
      <c r="P24" s="235">
        <f>'Visi duomenys'!BB20</f>
        <v>0</v>
      </c>
      <c r="Q24" s="235">
        <f>'Visi duomenys'!BC20</f>
        <v>0</v>
      </c>
      <c r="R24" s="235">
        <f>'Visi duomenys'!BD20</f>
        <v>0</v>
      </c>
      <c r="S24" s="235">
        <f>'Visi duomenys'!BE20</f>
        <v>0</v>
      </c>
      <c r="T24" s="235">
        <f>'Visi duomenys'!BF20</f>
        <v>0</v>
      </c>
      <c r="U24" s="235">
        <f>'Visi duomenys'!BG20</f>
        <v>0</v>
      </c>
    </row>
    <row r="25" spans="1:21" x14ac:dyDescent="0.25">
      <c r="A25" s="236" t="str">
        <f>'Visi duomenys'!A21</f>
        <v>1.1.2.1</v>
      </c>
      <c r="B25" s="236" t="str">
        <f>'Visi duomenys'!B21</f>
        <v/>
      </c>
      <c r="C25" s="240" t="str">
        <f>'Visi duomenys'!D21</f>
        <v>Priemonė: Pagrindinės paslaugos ir kaimų atnaujinimas kaimo vietovėse</v>
      </c>
      <c r="D25" s="235">
        <f>'Visi duomenys'!AP21</f>
        <v>0</v>
      </c>
      <c r="E25" s="235">
        <f>'Visi duomenys'!AQ21</f>
        <v>0</v>
      </c>
      <c r="F25" s="235">
        <f>'Visi duomenys'!AR21</f>
        <v>0</v>
      </c>
      <c r="G25" s="235">
        <f>'Visi duomenys'!AS21</f>
        <v>0</v>
      </c>
      <c r="H25" s="235">
        <f>'Visi duomenys'!AT21</f>
        <v>0</v>
      </c>
      <c r="I25" s="235">
        <f>'Visi duomenys'!AU21</f>
        <v>0</v>
      </c>
      <c r="J25" s="235">
        <f>'Visi duomenys'!AV21</f>
        <v>0</v>
      </c>
      <c r="K25" s="235">
        <f>'Visi duomenys'!AW21</f>
        <v>0</v>
      </c>
      <c r="L25" s="235">
        <f>'Visi duomenys'!AX21</f>
        <v>0</v>
      </c>
      <c r="M25" s="235">
        <f>'Visi duomenys'!AY21</f>
        <v>0</v>
      </c>
      <c r="N25" s="235">
        <f>'Visi duomenys'!AZ21</f>
        <v>0</v>
      </c>
      <c r="O25" s="235">
        <f>'Visi duomenys'!BA21</f>
        <v>0</v>
      </c>
      <c r="P25" s="235">
        <f>'Visi duomenys'!BB21</f>
        <v>0</v>
      </c>
      <c r="Q25" s="235">
        <f>'Visi duomenys'!BC21</f>
        <v>0</v>
      </c>
      <c r="R25" s="235">
        <f>'Visi duomenys'!BD21</f>
        <v>0</v>
      </c>
      <c r="S25" s="235">
        <f>'Visi duomenys'!BE21</f>
        <v>0</v>
      </c>
      <c r="T25" s="235">
        <f>'Visi duomenys'!BF21</f>
        <v>0</v>
      </c>
      <c r="U25" s="235">
        <f>'Visi duomenys'!BG21</f>
        <v>0</v>
      </c>
    </row>
    <row r="26" spans="1:21" x14ac:dyDescent="0.25">
      <c r="A26" s="236" t="str">
        <f>'Visi duomenys'!A22</f>
        <v>1.2.</v>
      </c>
      <c r="B26" s="236" t="str">
        <f>'Visi duomenys'!B22</f>
        <v/>
      </c>
      <c r="C26" s="240" t="str">
        <f>'Visi duomenys'!D22</f>
        <v>Tikslas. Pagerinti sąlygas investicijų pritraukimui, sudaryti palankią aplinką verslui vystytis, ekonominės veiklos efektyvumui didinti.</v>
      </c>
      <c r="D26" s="235">
        <f>'Visi duomenys'!AP22</f>
        <v>0</v>
      </c>
      <c r="E26" s="235">
        <f>'Visi duomenys'!AQ22</f>
        <v>0</v>
      </c>
      <c r="F26" s="235">
        <f>'Visi duomenys'!AR22</f>
        <v>0</v>
      </c>
      <c r="G26" s="235">
        <f>'Visi duomenys'!AS22</f>
        <v>0</v>
      </c>
      <c r="H26" s="235">
        <f>'Visi duomenys'!AT22</f>
        <v>0</v>
      </c>
      <c r="I26" s="235">
        <f>'Visi duomenys'!AU22</f>
        <v>0</v>
      </c>
      <c r="J26" s="235">
        <f>'Visi duomenys'!AV22</f>
        <v>0</v>
      </c>
      <c r="K26" s="235">
        <f>'Visi duomenys'!AW22</f>
        <v>0</v>
      </c>
      <c r="L26" s="235">
        <f>'Visi duomenys'!AX22</f>
        <v>0</v>
      </c>
      <c r="M26" s="235">
        <f>'Visi duomenys'!AY22</f>
        <v>0</v>
      </c>
      <c r="N26" s="235">
        <f>'Visi duomenys'!AZ22</f>
        <v>0</v>
      </c>
      <c r="O26" s="235">
        <f>'Visi duomenys'!BA22</f>
        <v>0</v>
      </c>
      <c r="P26" s="235">
        <f>'Visi duomenys'!BB22</f>
        <v>0</v>
      </c>
      <c r="Q26" s="235">
        <f>'Visi duomenys'!BC22</f>
        <v>0</v>
      </c>
      <c r="R26" s="235">
        <f>'Visi duomenys'!BD22</f>
        <v>0</v>
      </c>
      <c r="S26" s="235">
        <f>'Visi duomenys'!BE22</f>
        <v>0</v>
      </c>
      <c r="T26" s="235">
        <f>'Visi duomenys'!BF22</f>
        <v>0</v>
      </c>
      <c r="U26" s="235">
        <f>'Visi duomenys'!BG22</f>
        <v>0</v>
      </c>
    </row>
    <row r="27" spans="1:21" x14ac:dyDescent="0.25">
      <c r="A27" s="236" t="str">
        <f>'Visi duomenys'!A23</f>
        <v>1.2.1.</v>
      </c>
      <c r="B27" s="236" t="str">
        <f>'Visi duomenys'!B23</f>
        <v/>
      </c>
      <c r="C27" s="240" t="str">
        <f>'Visi duomenys'!D23</f>
        <v>Uždavinys. Tobulinti susisiekimo sistemas regione, vystyti ekologiškai darnią transporto infrastruktūrą, padidinti darbo jėgos judumą, gerinti eismo saugumą.</v>
      </c>
      <c r="D27" s="235">
        <f>'Visi duomenys'!AP23</f>
        <v>0</v>
      </c>
      <c r="E27" s="235">
        <f>'Visi duomenys'!AQ23</f>
        <v>0</v>
      </c>
      <c r="F27" s="235">
        <f>'Visi duomenys'!AR23</f>
        <v>0</v>
      </c>
      <c r="G27" s="235">
        <f>'Visi duomenys'!AS23</f>
        <v>0</v>
      </c>
      <c r="H27" s="235">
        <f>'Visi duomenys'!AT23</f>
        <v>0</v>
      </c>
      <c r="I27" s="235">
        <f>'Visi duomenys'!AU23</f>
        <v>0</v>
      </c>
      <c r="J27" s="235">
        <f>'Visi duomenys'!AV23</f>
        <v>0</v>
      </c>
      <c r="K27" s="235">
        <f>'Visi duomenys'!AW23</f>
        <v>0</v>
      </c>
      <c r="L27" s="235">
        <f>'Visi duomenys'!AX23</f>
        <v>0</v>
      </c>
      <c r="M27" s="235">
        <f>'Visi duomenys'!AY23</f>
        <v>0</v>
      </c>
      <c r="N27" s="235">
        <f>'Visi duomenys'!AZ23</f>
        <v>0</v>
      </c>
      <c r="O27" s="235">
        <f>'Visi duomenys'!BA23</f>
        <v>0</v>
      </c>
      <c r="P27" s="235">
        <f>'Visi duomenys'!BB23</f>
        <v>0</v>
      </c>
      <c r="Q27" s="235">
        <f>'Visi duomenys'!BC23</f>
        <v>0</v>
      </c>
      <c r="R27" s="235">
        <f>'Visi duomenys'!BD23</f>
        <v>0</v>
      </c>
      <c r="S27" s="235">
        <f>'Visi duomenys'!BE23</f>
        <v>0</v>
      </c>
      <c r="T27" s="235">
        <f>'Visi duomenys'!BF23</f>
        <v>0</v>
      </c>
      <c r="U27" s="235">
        <f>'Visi duomenys'!BG23</f>
        <v>0</v>
      </c>
    </row>
    <row r="28" spans="1:21" x14ac:dyDescent="0.25">
      <c r="A28" s="236" t="str">
        <f>'Visi duomenys'!A24</f>
        <v>1.2.1.1</v>
      </c>
      <c r="B28" s="236" t="str">
        <f>'Visi duomenys'!B24</f>
        <v/>
      </c>
      <c r="C28" s="240" t="str">
        <f>'Visi duomenys'!D24</f>
        <v>Priemonė: Vietinių kelių techninių parametrų ir eismo saugos gerinimas</v>
      </c>
      <c r="D28" s="235">
        <f>'Visi duomenys'!AP24</f>
        <v>0</v>
      </c>
      <c r="E28" s="235">
        <f>'Visi duomenys'!AQ24</f>
        <v>0</v>
      </c>
      <c r="F28" s="235">
        <f>'Visi duomenys'!AR24</f>
        <v>0</v>
      </c>
      <c r="G28" s="235">
        <f>'Visi duomenys'!AS24</f>
        <v>0</v>
      </c>
      <c r="H28" s="235">
        <f>'Visi duomenys'!AT24</f>
        <v>0</v>
      </c>
      <c r="I28" s="235">
        <f>'Visi duomenys'!AU24</f>
        <v>0</v>
      </c>
      <c r="J28" s="235">
        <f>'Visi duomenys'!AV24</f>
        <v>0</v>
      </c>
      <c r="K28" s="235">
        <f>'Visi duomenys'!AW24</f>
        <v>0</v>
      </c>
      <c r="L28" s="235">
        <f>'Visi duomenys'!AX24</f>
        <v>0</v>
      </c>
      <c r="M28" s="235">
        <f>'Visi duomenys'!AY24</f>
        <v>0</v>
      </c>
      <c r="N28" s="235">
        <f>'Visi duomenys'!AZ24</f>
        <v>0</v>
      </c>
      <c r="O28" s="235">
        <f>'Visi duomenys'!BA24</f>
        <v>0</v>
      </c>
      <c r="P28" s="235">
        <f>'Visi duomenys'!BB24</f>
        <v>0</v>
      </c>
      <c r="Q28" s="235">
        <f>'Visi duomenys'!BC24</f>
        <v>0</v>
      </c>
      <c r="R28" s="235">
        <f>'Visi duomenys'!BD24</f>
        <v>0</v>
      </c>
      <c r="S28" s="235">
        <f>'Visi duomenys'!BE24</f>
        <v>0</v>
      </c>
      <c r="T28" s="235">
        <f>'Visi duomenys'!BF24</f>
        <v>0</v>
      </c>
      <c r="U28" s="235">
        <f>'Visi duomenys'!BG24</f>
        <v>0</v>
      </c>
    </row>
    <row r="29" spans="1:21" x14ac:dyDescent="0.25">
      <c r="A29" s="237" t="str">
        <f>'Visi duomenys'!A25</f>
        <v>1.2.1.1.1</v>
      </c>
      <c r="B29" s="237" t="str">
        <f>'Visi duomenys'!B25</f>
        <v>R085511-190000-1139</v>
      </c>
      <c r="C29" s="238" t="str">
        <f>'Visi duomenys'!D25</f>
        <v>Eismo saugumo priemonių diegimas Šilalės mieste ir rajono gyvenvietėse</v>
      </c>
      <c r="D29" s="237" t="str">
        <f>'Visi duomenys'!AP25</f>
        <v>P.S.342</v>
      </c>
      <c r="E29" s="237" t="str">
        <f>'Visi duomenys'!AQ25</f>
        <v>Įdiegtos saugų eismą gerinančios ir aplinkosaugos priemonės</v>
      </c>
      <c r="F29" s="237">
        <f>'Visi duomenys'!AR25</f>
        <v>5</v>
      </c>
      <c r="G29" s="237">
        <f>'Visi duomenys'!AS25</f>
        <v>0</v>
      </c>
      <c r="H29" s="237">
        <f>'Visi duomenys'!AT25</f>
        <v>0</v>
      </c>
      <c r="I29" s="237">
        <f>'Visi duomenys'!AU25</f>
        <v>0</v>
      </c>
      <c r="J29" s="237">
        <f>'Visi duomenys'!AV25</f>
        <v>0</v>
      </c>
      <c r="K29" s="237">
        <f>'Visi duomenys'!AW25</f>
        <v>0</v>
      </c>
      <c r="L29" s="237">
        <f>'Visi duomenys'!AX25</f>
        <v>0</v>
      </c>
      <c r="M29" s="237">
        <f>'Visi duomenys'!AY25</f>
        <v>0</v>
      </c>
      <c r="N29" s="237">
        <f>'Visi duomenys'!AZ25</f>
        <v>0</v>
      </c>
      <c r="O29" s="237">
        <f>'Visi duomenys'!BA25</f>
        <v>0</v>
      </c>
      <c r="P29" s="237">
        <f>'Visi duomenys'!BB25</f>
        <v>0</v>
      </c>
      <c r="Q29" s="237">
        <f>'Visi duomenys'!BC25</f>
        <v>0</v>
      </c>
      <c r="R29" s="237">
        <f>'Visi duomenys'!BD25</f>
        <v>0</v>
      </c>
      <c r="S29" s="237">
        <f>'Visi duomenys'!BE25</f>
        <v>0</v>
      </c>
      <c r="T29" s="237">
        <f>'Visi duomenys'!BF25</f>
        <v>0</v>
      </c>
      <c r="U29" s="237">
        <f>'Visi duomenys'!BG25</f>
        <v>0</v>
      </c>
    </row>
    <row r="30" spans="1:21" x14ac:dyDescent="0.25">
      <c r="A30" s="237" t="str">
        <f>'Visi duomenys'!A26</f>
        <v>1.2.1.1.2</v>
      </c>
      <c r="B30" s="237" t="str">
        <f>'Visi duomenys'!B26</f>
        <v>R085511-120000-1140</v>
      </c>
      <c r="C30" s="238" t="str">
        <f>'Visi duomenys'!D26</f>
        <v>Jaunimo ir Rambyno gatvių Pagėgiuose infrastruktūros sutvarkymas</v>
      </c>
      <c r="D30" s="237" t="str">
        <f>'Visi duomenys'!AP26</f>
        <v>P.B.214</v>
      </c>
      <c r="E30" s="237" t="str">
        <f>'Visi duomenys'!AQ26</f>
        <v>Bendras rekonstruotų arba atnaujintų kelių ilgis (km)</v>
      </c>
      <c r="F30" s="237">
        <f>'Visi duomenys'!AR26</f>
        <v>0.21</v>
      </c>
      <c r="G30" s="237" t="str">
        <f>'Visi duomenys'!AS26</f>
        <v>P.N.508</v>
      </c>
      <c r="H30" s="237" t="str">
        <f>'Visi duomenys'!AT26</f>
        <v>Bendras naujai nutiestų kelių ilgis (km)</v>
      </c>
      <c r="I30" s="237">
        <f>'Visi duomenys'!AU26</f>
        <v>0.51</v>
      </c>
      <c r="J30" s="237">
        <f>'Visi duomenys'!AV26</f>
        <v>0</v>
      </c>
      <c r="K30" s="237">
        <f>'Visi duomenys'!AW26</f>
        <v>0</v>
      </c>
      <c r="L30" s="237">
        <f>'Visi duomenys'!AX26</f>
        <v>0</v>
      </c>
      <c r="M30" s="237">
        <f>'Visi duomenys'!AY26</f>
        <v>0</v>
      </c>
      <c r="N30" s="237">
        <f>'Visi duomenys'!AZ26</f>
        <v>0</v>
      </c>
      <c r="O30" s="237">
        <f>'Visi duomenys'!BA26</f>
        <v>0</v>
      </c>
      <c r="P30" s="237">
        <f>'Visi duomenys'!BB26</f>
        <v>0</v>
      </c>
      <c r="Q30" s="237">
        <f>'Visi duomenys'!BC26</f>
        <v>0</v>
      </c>
      <c r="R30" s="237">
        <f>'Visi duomenys'!BD26</f>
        <v>0</v>
      </c>
      <c r="S30" s="237">
        <f>'Visi duomenys'!BE26</f>
        <v>0</v>
      </c>
      <c r="T30" s="237">
        <f>'Visi duomenys'!BF26</f>
        <v>0</v>
      </c>
      <c r="U30" s="237">
        <f>'Visi duomenys'!BG26</f>
        <v>0</v>
      </c>
    </row>
    <row r="31" spans="1:21" x14ac:dyDescent="0.25">
      <c r="A31" s="237" t="str">
        <f>'Visi duomenys'!A27</f>
        <v>1.2.1.1.3</v>
      </c>
      <c r="B31" s="237" t="str">
        <f>'Visi duomenys'!B27</f>
        <v>R085511-120000-1141</v>
      </c>
      <c r="C31" s="238" t="str">
        <f>'Visi duomenys'!D27</f>
        <v>A. Giedraičio-Giedriaus gatvės rekonstravimas Jurbarko mieste</v>
      </c>
      <c r="D31" s="237" t="str">
        <f>'Visi duomenys'!AP27</f>
        <v>P.B.214</v>
      </c>
      <c r="E31" s="237" t="str">
        <f>'Visi duomenys'!AQ27</f>
        <v>Bendras rekonstruotų arba atnaujintų kelių ilgis (km)</v>
      </c>
      <c r="F31" s="237">
        <f>'Visi duomenys'!AR27</f>
        <v>2.09</v>
      </c>
      <c r="G31" s="237">
        <f>'Visi duomenys'!AS27</f>
        <v>0</v>
      </c>
      <c r="H31" s="237">
        <f>'Visi duomenys'!AT27</f>
        <v>0</v>
      </c>
      <c r="I31" s="237">
        <f>'Visi duomenys'!AU27</f>
        <v>0</v>
      </c>
      <c r="J31" s="237">
        <f>'Visi duomenys'!AV27</f>
        <v>0</v>
      </c>
      <c r="K31" s="237">
        <f>'Visi duomenys'!AW27</f>
        <v>0</v>
      </c>
      <c r="L31" s="237">
        <f>'Visi duomenys'!AX27</f>
        <v>0</v>
      </c>
      <c r="M31" s="237">
        <f>'Visi duomenys'!AY27</f>
        <v>0</v>
      </c>
      <c r="N31" s="237">
        <f>'Visi duomenys'!AZ27</f>
        <v>0</v>
      </c>
      <c r="O31" s="237">
        <f>'Visi duomenys'!BA27</f>
        <v>0</v>
      </c>
      <c r="P31" s="237">
        <f>'Visi duomenys'!BB27</f>
        <v>0</v>
      </c>
      <c r="Q31" s="237">
        <f>'Visi duomenys'!BC27</f>
        <v>0</v>
      </c>
      <c r="R31" s="237">
        <f>'Visi duomenys'!BD27</f>
        <v>0</v>
      </c>
      <c r="S31" s="237">
        <f>'Visi duomenys'!BE27</f>
        <v>0</v>
      </c>
      <c r="T31" s="237">
        <f>'Visi duomenys'!BF27</f>
        <v>0</v>
      </c>
      <c r="U31" s="237">
        <f>'Visi duomenys'!BG27</f>
        <v>0</v>
      </c>
    </row>
    <row r="32" spans="1:21" x14ac:dyDescent="0.25">
      <c r="A32" s="237" t="str">
        <f>'Visi duomenys'!A28</f>
        <v>1.2.1.1.4</v>
      </c>
      <c r="B32" s="237" t="str">
        <f>'Visi duomenys'!B28</f>
        <v>R085511-190000-1142</v>
      </c>
      <c r="C32" s="238" t="str">
        <f>'Visi duomenys'!D28</f>
        <v>Eismo saugos priemonių diegimas Jurbarko miesto Lauko gatvėje</v>
      </c>
      <c r="D32" s="237" t="str">
        <f>'Visi duomenys'!AP28</f>
        <v>P.S.342</v>
      </c>
      <c r="E32" s="237" t="str">
        <f>'Visi duomenys'!AQ28</f>
        <v>Įdiegtos saugų eismą gerinančios ir aplinkosaugos priemonės</v>
      </c>
      <c r="F32" s="237">
        <f>'Visi duomenys'!AR28</f>
        <v>1</v>
      </c>
      <c r="G32" s="237">
        <f>'Visi duomenys'!AS28</f>
        <v>0</v>
      </c>
      <c r="H32" s="237">
        <f>'Visi duomenys'!AT28</f>
        <v>0</v>
      </c>
      <c r="I32" s="237">
        <f>'Visi duomenys'!AU28</f>
        <v>0</v>
      </c>
      <c r="J32" s="237">
        <f>'Visi duomenys'!AV28</f>
        <v>0</v>
      </c>
      <c r="K32" s="237">
        <f>'Visi duomenys'!AW28</f>
        <v>0</v>
      </c>
      <c r="L32" s="237">
        <f>'Visi duomenys'!AX28</f>
        <v>0</v>
      </c>
      <c r="M32" s="237">
        <f>'Visi duomenys'!AY28</f>
        <v>0</v>
      </c>
      <c r="N32" s="237">
        <f>'Visi duomenys'!AZ28</f>
        <v>0</v>
      </c>
      <c r="O32" s="237">
        <f>'Visi duomenys'!BA28</f>
        <v>0</v>
      </c>
      <c r="P32" s="237">
        <f>'Visi duomenys'!BB28</f>
        <v>0</v>
      </c>
      <c r="Q32" s="237">
        <f>'Visi duomenys'!BC28</f>
        <v>0</v>
      </c>
      <c r="R32" s="237">
        <f>'Visi duomenys'!BD28</f>
        <v>0</v>
      </c>
      <c r="S32" s="237">
        <f>'Visi duomenys'!BE28</f>
        <v>0</v>
      </c>
      <c r="T32" s="237">
        <f>'Visi duomenys'!BF28</f>
        <v>0</v>
      </c>
      <c r="U32" s="237">
        <f>'Visi duomenys'!BG28</f>
        <v>0</v>
      </c>
    </row>
    <row r="33" spans="1:21" x14ac:dyDescent="0.25">
      <c r="A33" s="237" t="str">
        <f>'Visi duomenys'!A29</f>
        <v>1.2.1.1.5</v>
      </c>
      <c r="B33" s="237" t="str">
        <f>'Visi duomenys'!B29</f>
        <v>R085511-120000-1143</v>
      </c>
      <c r="C33" s="238" t="str">
        <f>'Visi duomenys'!D29</f>
        <v>Tauragės miesto gatvių rekonstrukcija (Žemaitės, Smėlynų g. ir Smėlynų skg.)</v>
      </c>
      <c r="D33" s="237" t="str">
        <f>'Visi duomenys'!AP29</f>
        <v>P.B.214</v>
      </c>
      <c r="E33" s="237" t="str">
        <f>'Visi duomenys'!AQ29</f>
        <v>Bendras rekonstruotų arba atnaujintų kelių ilgis (km)</v>
      </c>
      <c r="F33" s="237">
        <f>'Visi duomenys'!AR29</f>
        <v>1.65</v>
      </c>
      <c r="G33" s="237" t="str">
        <f>'Visi duomenys'!AS29</f>
        <v>P.S.342</v>
      </c>
      <c r="H33" s="237" t="str">
        <f>'Visi duomenys'!AT29</f>
        <v>Įdiegtos saugų eismą gerinančios ir aplinkosaugos priemonės</v>
      </c>
      <c r="I33" s="237">
        <f>'Visi duomenys'!AU29</f>
        <v>2</v>
      </c>
      <c r="J33" s="237">
        <f>'Visi duomenys'!AV29</f>
        <v>0</v>
      </c>
      <c r="K33" s="237">
        <f>'Visi duomenys'!AW29</f>
        <v>0</v>
      </c>
      <c r="L33" s="237">
        <f>'Visi duomenys'!AX29</f>
        <v>0</v>
      </c>
      <c r="M33" s="237">
        <f>'Visi duomenys'!AY29</f>
        <v>0</v>
      </c>
      <c r="N33" s="237">
        <f>'Visi duomenys'!AZ29</f>
        <v>0</v>
      </c>
      <c r="O33" s="237">
        <f>'Visi duomenys'!BA29</f>
        <v>0</v>
      </c>
      <c r="P33" s="237">
        <f>'Visi duomenys'!BB29</f>
        <v>0</v>
      </c>
      <c r="Q33" s="237">
        <f>'Visi duomenys'!BC29</f>
        <v>0</v>
      </c>
      <c r="R33" s="237">
        <f>'Visi duomenys'!BD29</f>
        <v>0</v>
      </c>
      <c r="S33" s="237">
        <f>'Visi duomenys'!BE29</f>
        <v>0</v>
      </c>
      <c r="T33" s="237">
        <f>'Visi duomenys'!BF29</f>
        <v>0</v>
      </c>
      <c r="U33" s="237">
        <f>'Visi duomenys'!BG29</f>
        <v>0</v>
      </c>
    </row>
    <row r="34" spans="1:21" x14ac:dyDescent="0.25">
      <c r="A34" s="237" t="str">
        <f>'Visi duomenys'!A30</f>
        <v>1.2.1.1.6</v>
      </c>
      <c r="B34" s="237" t="str">
        <f>'Visi duomenys'!B30</f>
        <v>R085511-120000-1236</v>
      </c>
      <c r="C34" s="238" t="str">
        <f>'Visi duomenys'!D30</f>
        <v>Pagėgių miesto Ateities gatvės infrastruktūros sutvarkymas</v>
      </c>
      <c r="D34" s="237" t="str">
        <f>'Visi duomenys'!AP30</f>
        <v>P.N.508</v>
      </c>
      <c r="E34" s="237" t="str">
        <f>'Visi duomenys'!AQ30</f>
        <v>Bendras naujai nutiestų kelių ilgis (km)</v>
      </c>
      <c r="F34" s="237">
        <f>'Visi duomenys'!AR30</f>
        <v>0.21</v>
      </c>
      <c r="G34" s="237">
        <f>'Visi duomenys'!AS30</f>
        <v>0</v>
      </c>
      <c r="H34" s="237">
        <f>'Visi duomenys'!AT30</f>
        <v>0</v>
      </c>
      <c r="I34" s="237">
        <f>'Visi duomenys'!AU30</f>
        <v>0</v>
      </c>
      <c r="J34" s="237">
        <f>'Visi duomenys'!AV30</f>
        <v>0</v>
      </c>
      <c r="K34" s="237">
        <f>'Visi duomenys'!AW30</f>
        <v>0</v>
      </c>
      <c r="L34" s="237">
        <f>'Visi duomenys'!AX30</f>
        <v>0</v>
      </c>
      <c r="M34" s="237">
        <f>'Visi duomenys'!AY30</f>
        <v>0</v>
      </c>
      <c r="N34" s="237">
        <f>'Visi duomenys'!AZ30</f>
        <v>0</v>
      </c>
      <c r="O34" s="237">
        <f>'Visi duomenys'!BA30</f>
        <v>0</v>
      </c>
      <c r="P34" s="237">
        <f>'Visi duomenys'!BB30</f>
        <v>0</v>
      </c>
      <c r="Q34" s="237">
        <f>'Visi duomenys'!BC30</f>
        <v>0</v>
      </c>
      <c r="R34" s="237">
        <f>'Visi duomenys'!BD30</f>
        <v>0</v>
      </c>
      <c r="S34" s="237">
        <f>'Visi duomenys'!BE30</f>
        <v>0</v>
      </c>
      <c r="T34" s="237">
        <f>'Visi duomenys'!BF30</f>
        <v>0</v>
      </c>
      <c r="U34" s="237">
        <f>'Visi duomenys'!BG30</f>
        <v>0</v>
      </c>
    </row>
    <row r="35" spans="1:21" x14ac:dyDescent="0.25">
      <c r="A35" s="237" t="str">
        <f>'Visi duomenys'!A31</f>
        <v>1.2.1.1.7</v>
      </c>
      <c r="B35" s="237" t="str">
        <f>'Visi duomenys'!B31</f>
        <v>R085511-120000-1237</v>
      </c>
      <c r="C35" s="238" t="str">
        <f>'Visi duomenys'!D31</f>
        <v>Tauragės miesto Pilėnų gatvės rekonstrukcija</v>
      </c>
      <c r="D35" s="237" t="str">
        <f>'Visi duomenys'!AP31</f>
        <v>P.B.214</v>
      </c>
      <c r="E35" s="237" t="str">
        <f>'Visi duomenys'!AQ31</f>
        <v>Bendras rekonstruotų arba atnaujintų kelių ilgis (km)</v>
      </c>
      <c r="F35" s="237">
        <f>'Visi duomenys'!AR31</f>
        <v>0.2</v>
      </c>
      <c r="G35" s="237">
        <f>'Visi duomenys'!AS31</f>
        <v>0</v>
      </c>
      <c r="H35" s="237">
        <f>'Visi duomenys'!AT31</f>
        <v>0</v>
      </c>
      <c r="I35" s="237">
        <f>'Visi duomenys'!AU31</f>
        <v>0</v>
      </c>
      <c r="J35" s="237">
        <f>'Visi duomenys'!AV31</f>
        <v>0</v>
      </c>
      <c r="K35" s="237">
        <f>'Visi duomenys'!AW31</f>
        <v>0</v>
      </c>
      <c r="L35" s="237">
        <f>'Visi duomenys'!AX31</f>
        <v>0</v>
      </c>
      <c r="M35" s="237">
        <f>'Visi duomenys'!AY31</f>
        <v>0</v>
      </c>
      <c r="N35" s="237">
        <f>'Visi duomenys'!AZ31</f>
        <v>0</v>
      </c>
      <c r="O35" s="237">
        <f>'Visi duomenys'!BA31</f>
        <v>0</v>
      </c>
      <c r="P35" s="237">
        <f>'Visi duomenys'!BB31</f>
        <v>0</v>
      </c>
      <c r="Q35" s="237">
        <f>'Visi duomenys'!BC31</f>
        <v>0</v>
      </c>
      <c r="R35" s="237">
        <f>'Visi duomenys'!BD31</f>
        <v>0</v>
      </c>
      <c r="S35" s="237">
        <f>'Visi duomenys'!BE31</f>
        <v>0</v>
      </c>
      <c r="T35" s="237">
        <f>'Visi duomenys'!BF31</f>
        <v>0</v>
      </c>
      <c r="U35" s="237">
        <f>'Visi duomenys'!BG31</f>
        <v>0</v>
      </c>
    </row>
    <row r="36" spans="1:21" x14ac:dyDescent="0.25">
      <c r="A36" s="236" t="str">
        <f>'Visi duomenys'!A32</f>
        <v>1.2.1.2</v>
      </c>
      <c r="B36" s="236" t="str">
        <f>'Visi duomenys'!B32</f>
        <v/>
      </c>
      <c r="C36" s="240" t="str">
        <f>'Visi duomenys'!D32</f>
        <v>Priemonė: Darnaus judumo priemonių diegimas</v>
      </c>
      <c r="D36" s="235">
        <f>'Visi duomenys'!AP32</f>
        <v>0</v>
      </c>
      <c r="E36" s="235">
        <f>'Visi duomenys'!AQ32</f>
        <v>0</v>
      </c>
      <c r="F36" s="235">
        <f>'Visi duomenys'!AR32</f>
        <v>0</v>
      </c>
      <c r="G36" s="235">
        <f>'Visi duomenys'!AS32</f>
        <v>0</v>
      </c>
      <c r="H36" s="235">
        <f>'Visi duomenys'!AT32</f>
        <v>0</v>
      </c>
      <c r="I36" s="235">
        <f>'Visi duomenys'!AU32</f>
        <v>0</v>
      </c>
      <c r="J36" s="235">
        <f>'Visi duomenys'!AV32</f>
        <v>0</v>
      </c>
      <c r="K36" s="235">
        <f>'Visi duomenys'!AW32</f>
        <v>0</v>
      </c>
      <c r="L36" s="235">
        <f>'Visi duomenys'!AX32</f>
        <v>0</v>
      </c>
      <c r="M36" s="235">
        <f>'Visi duomenys'!AY32</f>
        <v>0</v>
      </c>
      <c r="N36" s="235">
        <f>'Visi duomenys'!AZ32</f>
        <v>0</v>
      </c>
      <c r="O36" s="235">
        <f>'Visi duomenys'!BA32</f>
        <v>0</v>
      </c>
      <c r="P36" s="235">
        <f>'Visi duomenys'!BB32</f>
        <v>0</v>
      </c>
      <c r="Q36" s="235">
        <f>'Visi duomenys'!BC32</f>
        <v>0</v>
      </c>
      <c r="R36" s="235">
        <f>'Visi duomenys'!BD32</f>
        <v>0</v>
      </c>
      <c r="S36" s="235">
        <f>'Visi duomenys'!BE32</f>
        <v>0</v>
      </c>
      <c r="T36" s="235">
        <f>'Visi duomenys'!BF32</f>
        <v>0</v>
      </c>
      <c r="U36" s="235">
        <f>'Visi duomenys'!BG32</f>
        <v>0</v>
      </c>
    </row>
    <row r="37" spans="1:21" x14ac:dyDescent="0.25">
      <c r="A37" s="237" t="str">
        <f>'Visi duomenys'!A33</f>
        <v>1.2.1.2.1</v>
      </c>
      <c r="B37" s="237" t="str">
        <f>'Visi duomenys'!B33</f>
        <v>R085514-190000-1145</v>
      </c>
      <c r="C37" s="238" t="str">
        <f>'Visi duomenys'!D33</f>
        <v>Darnaus judumo priemonių diegimas Tauragės mieste</v>
      </c>
      <c r="D37" s="237" t="str">
        <f>'Visi duomenys'!AP33</f>
        <v>P.S.323</v>
      </c>
      <c r="E37" s="237" t="str">
        <f>'Visi duomenys'!AQ33</f>
        <v>Įgyvendintos darnaus judumo priemonės (vnt.)</v>
      </c>
      <c r="F37" s="237">
        <f>'Visi duomenys'!AR33</f>
        <v>1</v>
      </c>
      <c r="G37" s="237" t="str">
        <f>'Visi duomenys'!AS33</f>
        <v>P.S.324</v>
      </c>
      <c r="H37" s="237" t="str">
        <f>'Visi duomenys'!AT33</f>
        <v>Įdiegtos intelektinės transporto sistemos</v>
      </c>
      <c r="I37" s="237">
        <f>'Visi duomenys'!AU33</f>
        <v>1</v>
      </c>
      <c r="J37" s="237">
        <f>'Visi duomenys'!AV33</f>
        <v>0</v>
      </c>
      <c r="K37" s="237">
        <f>'Visi duomenys'!AW33</f>
        <v>0</v>
      </c>
      <c r="L37" s="237">
        <f>'Visi duomenys'!AX33</f>
        <v>0</v>
      </c>
      <c r="M37" s="237">
        <f>'Visi duomenys'!AY33</f>
        <v>0</v>
      </c>
      <c r="N37" s="237">
        <f>'Visi duomenys'!AZ33</f>
        <v>0</v>
      </c>
      <c r="O37" s="237">
        <f>'Visi duomenys'!BA33</f>
        <v>0</v>
      </c>
      <c r="P37" s="237">
        <f>'Visi duomenys'!BB33</f>
        <v>0</v>
      </c>
      <c r="Q37" s="237">
        <f>'Visi duomenys'!BC33</f>
        <v>0</v>
      </c>
      <c r="R37" s="237">
        <f>'Visi duomenys'!BD33</f>
        <v>0</v>
      </c>
      <c r="S37" s="237">
        <f>'Visi duomenys'!BE33</f>
        <v>0</v>
      </c>
      <c r="T37" s="237">
        <f>'Visi duomenys'!BF33</f>
        <v>0</v>
      </c>
      <c r="U37" s="237">
        <f>'Visi duomenys'!BG33</f>
        <v>0</v>
      </c>
    </row>
    <row r="38" spans="1:21" x14ac:dyDescent="0.25">
      <c r="A38" s="237" t="str">
        <f>'Visi duomenys'!A34</f>
        <v>1.2.1.2.2</v>
      </c>
      <c r="B38" s="237" t="str">
        <f>'Visi duomenys'!B34</f>
        <v>R085513-500000-1146</v>
      </c>
      <c r="C38" s="238" t="str">
        <f>'Visi duomenys'!D34</f>
        <v>Darnaus judumo Tauragės mieste plano rengimas</v>
      </c>
      <c r="D38" s="237" t="str">
        <f>'Visi duomenys'!AP34</f>
        <v>P.N.507</v>
      </c>
      <c r="E38" s="237" t="str">
        <f>'Visi duomenys'!AQ34</f>
        <v>Parengti darnaus judumo mieste planai</v>
      </c>
      <c r="F38" s="237">
        <f>'Visi duomenys'!AR34</f>
        <v>1</v>
      </c>
      <c r="G38" s="237">
        <f>'Visi duomenys'!AS34</f>
        <v>0</v>
      </c>
      <c r="H38" s="237">
        <f>'Visi duomenys'!AT34</f>
        <v>0</v>
      </c>
      <c r="I38" s="237">
        <f>'Visi duomenys'!AU34</f>
        <v>0</v>
      </c>
      <c r="J38" s="237">
        <f>'Visi duomenys'!AV34</f>
        <v>0</v>
      </c>
      <c r="K38" s="237">
        <f>'Visi duomenys'!AW34</f>
        <v>0</v>
      </c>
      <c r="L38" s="237">
        <f>'Visi duomenys'!AX34</f>
        <v>0</v>
      </c>
      <c r="M38" s="237">
        <f>'Visi duomenys'!AY34</f>
        <v>0</v>
      </c>
      <c r="N38" s="237">
        <f>'Visi duomenys'!AZ34</f>
        <v>0</v>
      </c>
      <c r="O38" s="237">
        <f>'Visi duomenys'!BA34</f>
        <v>0</v>
      </c>
      <c r="P38" s="237">
        <f>'Visi duomenys'!BB34</f>
        <v>0</v>
      </c>
      <c r="Q38" s="237">
        <f>'Visi duomenys'!BC34</f>
        <v>0</v>
      </c>
      <c r="R38" s="237">
        <f>'Visi duomenys'!BD34</f>
        <v>0</v>
      </c>
      <c r="S38" s="237">
        <f>'Visi duomenys'!BE34</f>
        <v>0</v>
      </c>
      <c r="T38" s="237">
        <f>'Visi duomenys'!BF34</f>
        <v>0</v>
      </c>
      <c r="U38" s="237">
        <f>'Visi duomenys'!BG34</f>
        <v>0</v>
      </c>
    </row>
    <row r="39" spans="1:21" x14ac:dyDescent="0.25">
      <c r="A39" s="236" t="str">
        <f>'Visi duomenys'!A35</f>
        <v>1.2.1.3</v>
      </c>
      <c r="B39" s="236" t="str">
        <f>'Visi duomenys'!B35</f>
        <v/>
      </c>
      <c r="C39" s="240" t="str">
        <f>'Visi duomenys'!D35</f>
        <v>Priemonė: Pėsčiųjų ir dviračių takų rekonstrukcija ir plėtra</v>
      </c>
      <c r="D39" s="235">
        <f>'Visi duomenys'!AP35</f>
        <v>0</v>
      </c>
      <c r="E39" s="235">
        <f>'Visi duomenys'!AQ35</f>
        <v>0</v>
      </c>
      <c r="F39" s="235">
        <f>'Visi duomenys'!AR35</f>
        <v>0</v>
      </c>
      <c r="G39" s="235">
        <f>'Visi duomenys'!AS35</f>
        <v>0</v>
      </c>
      <c r="H39" s="235">
        <f>'Visi duomenys'!AT35</f>
        <v>0</v>
      </c>
      <c r="I39" s="235">
        <f>'Visi duomenys'!AU35</f>
        <v>0</v>
      </c>
      <c r="J39" s="235">
        <f>'Visi duomenys'!AV35</f>
        <v>0</v>
      </c>
      <c r="K39" s="235">
        <f>'Visi duomenys'!AW35</f>
        <v>0</v>
      </c>
      <c r="L39" s="235">
        <f>'Visi duomenys'!AX35</f>
        <v>0</v>
      </c>
      <c r="M39" s="235">
        <f>'Visi duomenys'!AY35</f>
        <v>0</v>
      </c>
      <c r="N39" s="235">
        <f>'Visi duomenys'!AZ35</f>
        <v>0</v>
      </c>
      <c r="O39" s="235">
        <f>'Visi duomenys'!BA35</f>
        <v>0</v>
      </c>
      <c r="P39" s="235">
        <f>'Visi duomenys'!BB35</f>
        <v>0</v>
      </c>
      <c r="Q39" s="235">
        <f>'Visi duomenys'!BC35</f>
        <v>0</v>
      </c>
      <c r="R39" s="235">
        <f>'Visi duomenys'!BD35</f>
        <v>0</v>
      </c>
      <c r="S39" s="235">
        <f>'Visi duomenys'!BE35</f>
        <v>0</v>
      </c>
      <c r="T39" s="235">
        <f>'Visi duomenys'!BF35</f>
        <v>0</v>
      </c>
      <c r="U39" s="235">
        <f>'Visi duomenys'!BG35</f>
        <v>0</v>
      </c>
    </row>
    <row r="40" spans="1:21" x14ac:dyDescent="0.25">
      <c r="A40" s="237" t="str">
        <f>'Visi duomenys'!A36</f>
        <v>1.2.1.3.1</v>
      </c>
      <c r="B40" s="237" t="str">
        <f>'Visi duomenys'!B36</f>
        <v>R085516-190000-1148</v>
      </c>
      <c r="C40" s="238" t="str">
        <f>'Visi duomenys'!D36</f>
        <v>Pėsčiųjų tako Vytauto Didžiojo gatvėje  Šilalės m. rekonstrukcija</v>
      </c>
      <c r="D40" s="237" t="str">
        <f>'Visi duomenys'!AP36</f>
        <v>P.S.322</v>
      </c>
      <c r="E40" s="237" t="str">
        <f>'Visi duomenys'!AQ36</f>
        <v>Rekonstruotų dviračių ir / ar pėsčiųjų takų ir / ar trasų ilgis (km)</v>
      </c>
      <c r="F40" s="237">
        <f>'Visi duomenys'!AR36</f>
        <v>1</v>
      </c>
      <c r="G40" s="237">
        <f>'Visi duomenys'!AS36</f>
        <v>0</v>
      </c>
      <c r="H40" s="237">
        <f>'Visi duomenys'!AT36</f>
        <v>0</v>
      </c>
      <c r="I40" s="237">
        <f>'Visi duomenys'!AU36</f>
        <v>0</v>
      </c>
      <c r="J40" s="237">
        <f>'Visi duomenys'!AV36</f>
        <v>0</v>
      </c>
      <c r="K40" s="237">
        <f>'Visi duomenys'!AW36</f>
        <v>0</v>
      </c>
      <c r="L40" s="237">
        <f>'Visi duomenys'!AX36</f>
        <v>0</v>
      </c>
      <c r="M40" s="237">
        <f>'Visi duomenys'!AY36</f>
        <v>0</v>
      </c>
      <c r="N40" s="237">
        <f>'Visi duomenys'!AZ36</f>
        <v>0</v>
      </c>
      <c r="O40" s="237">
        <f>'Visi duomenys'!BA36</f>
        <v>0</v>
      </c>
      <c r="P40" s="237">
        <f>'Visi duomenys'!BB36</f>
        <v>0</v>
      </c>
      <c r="Q40" s="237">
        <f>'Visi duomenys'!BC36</f>
        <v>0</v>
      </c>
      <c r="R40" s="237">
        <f>'Visi duomenys'!BD36</f>
        <v>0</v>
      </c>
      <c r="S40" s="237">
        <f>'Visi duomenys'!BE36</f>
        <v>0</v>
      </c>
      <c r="T40" s="237">
        <f>'Visi duomenys'!BF36</f>
        <v>0</v>
      </c>
      <c r="U40" s="237">
        <f>'Visi duomenys'!BG36</f>
        <v>0</v>
      </c>
    </row>
    <row r="41" spans="1:21" x14ac:dyDescent="0.25">
      <c r="A41" s="237" t="str">
        <f>'Visi duomenys'!A37</f>
        <v>1.2.1.3.2</v>
      </c>
      <c r="B41" s="237" t="str">
        <f>'Visi duomenys'!B37</f>
        <v>R085516-190000-1149</v>
      </c>
      <c r="C41" s="238" t="str">
        <f>'Visi duomenys'!D37</f>
        <v>Pėsčiųjų ir dviračių takų įrengimas prie Jankaus gatvės Pagėgiuose</v>
      </c>
      <c r="D41" s="237" t="str">
        <f>'Visi duomenys'!AP37</f>
        <v>P.S.321</v>
      </c>
      <c r="E41" s="237" t="str">
        <f>'Visi duomenys'!AQ37</f>
        <v>Įrengtų naujų dviračių ir / ar pėsčiųjų takų ir / ar trasų ilgis (km)</v>
      </c>
      <c r="F41" s="237">
        <f>'Visi duomenys'!AR37</f>
        <v>0.51</v>
      </c>
      <c r="G41" s="237">
        <f>'Visi duomenys'!AS37</f>
        <v>0</v>
      </c>
      <c r="H41" s="237">
        <f>'Visi duomenys'!AT37</f>
        <v>0</v>
      </c>
      <c r="I41" s="237">
        <f>'Visi duomenys'!AU37</f>
        <v>0</v>
      </c>
      <c r="J41" s="237">
        <f>'Visi duomenys'!AV37</f>
        <v>0</v>
      </c>
      <c r="K41" s="237">
        <f>'Visi duomenys'!AW37</f>
        <v>0</v>
      </c>
      <c r="L41" s="237">
        <f>'Visi duomenys'!AX37</f>
        <v>0</v>
      </c>
      <c r="M41" s="237">
        <f>'Visi duomenys'!AY37</f>
        <v>0</v>
      </c>
      <c r="N41" s="237">
        <f>'Visi duomenys'!AZ37</f>
        <v>0</v>
      </c>
      <c r="O41" s="237">
        <f>'Visi duomenys'!BA37</f>
        <v>0</v>
      </c>
      <c r="P41" s="237">
        <f>'Visi duomenys'!BB37</f>
        <v>0</v>
      </c>
      <c r="Q41" s="237">
        <f>'Visi duomenys'!BC37</f>
        <v>0</v>
      </c>
      <c r="R41" s="237">
        <f>'Visi duomenys'!BD37</f>
        <v>0</v>
      </c>
      <c r="S41" s="237">
        <f>'Visi duomenys'!BE37</f>
        <v>0</v>
      </c>
      <c r="T41" s="237">
        <f>'Visi duomenys'!BF37</f>
        <v>0</v>
      </c>
      <c r="U41" s="237">
        <f>'Visi duomenys'!BG37</f>
        <v>0</v>
      </c>
    </row>
    <row r="42" spans="1:21" x14ac:dyDescent="0.25">
      <c r="A42" s="237" t="str">
        <f>'Visi duomenys'!A38</f>
        <v>1.2.1.3.3</v>
      </c>
      <c r="B42" s="237" t="str">
        <f>'Visi duomenys'!B38</f>
        <v>R085516-190000-1150</v>
      </c>
      <c r="C42" s="238" t="str">
        <f>'Visi duomenys'!D38</f>
        <v>Pėsčiųjų ir dviračių tako įrengimas Jurbarko miesto Barkūnų gatvėje</v>
      </c>
      <c r="D42" s="237" t="str">
        <f>'Visi duomenys'!AP38</f>
        <v>P.S.321</v>
      </c>
      <c r="E42" s="237" t="str">
        <f>'Visi duomenys'!AQ38</f>
        <v>Įrengtų naujų dviračių ir / ar pėsčiųjų takų ir / ar trasų ilgis (km)</v>
      </c>
      <c r="F42" s="237">
        <f>'Visi duomenys'!AR38</f>
        <v>0.6</v>
      </c>
      <c r="G42" s="237">
        <f>'Visi duomenys'!AS38</f>
        <v>0</v>
      </c>
      <c r="H42" s="237">
        <f>'Visi duomenys'!AT38</f>
        <v>0</v>
      </c>
      <c r="I42" s="237">
        <f>'Visi duomenys'!AU38</f>
        <v>0</v>
      </c>
      <c r="J42" s="237">
        <f>'Visi duomenys'!AV38</f>
        <v>0</v>
      </c>
      <c r="K42" s="237">
        <f>'Visi duomenys'!AW38</f>
        <v>0</v>
      </c>
      <c r="L42" s="237">
        <f>'Visi duomenys'!AX38</f>
        <v>0</v>
      </c>
      <c r="M42" s="237">
        <f>'Visi duomenys'!AY38</f>
        <v>0</v>
      </c>
      <c r="N42" s="237">
        <f>'Visi duomenys'!AZ38</f>
        <v>0</v>
      </c>
      <c r="O42" s="237">
        <f>'Visi duomenys'!BA38</f>
        <v>0</v>
      </c>
      <c r="P42" s="237">
        <f>'Visi duomenys'!BB38</f>
        <v>0</v>
      </c>
      <c r="Q42" s="237">
        <f>'Visi duomenys'!BC38</f>
        <v>0</v>
      </c>
      <c r="R42" s="237">
        <f>'Visi duomenys'!BD38</f>
        <v>0</v>
      </c>
      <c r="S42" s="237">
        <f>'Visi duomenys'!BE38</f>
        <v>0</v>
      </c>
      <c r="T42" s="237">
        <f>'Visi duomenys'!BF38</f>
        <v>0</v>
      </c>
      <c r="U42" s="237">
        <f>'Visi duomenys'!BG38</f>
        <v>0</v>
      </c>
    </row>
    <row r="43" spans="1:21" x14ac:dyDescent="0.25">
      <c r="A43" s="237" t="str">
        <f>'Visi duomenys'!A39</f>
        <v>1.2.1.3.4</v>
      </c>
      <c r="B43" s="237" t="str">
        <f>'Visi duomenys'!B39</f>
        <v>R085516-190000-1151</v>
      </c>
      <c r="C43" s="238" t="str">
        <f>'Visi duomenys'!D39</f>
        <v>Pėsčiųjų ir dviračių tako įrengimas iki Norkaičių gyvenvietės</v>
      </c>
      <c r="D43" s="237" t="str">
        <f>'Visi duomenys'!AP39</f>
        <v>P.S.321</v>
      </c>
      <c r="E43" s="237" t="str">
        <f>'Visi duomenys'!AQ39</f>
        <v>Įrengtų naujų dviračių ir / ar pėsčiųjų takų ir / ar trasų ilgis (km)</v>
      </c>
      <c r="F43" s="237">
        <f>'Visi duomenys'!AR39</f>
        <v>1</v>
      </c>
      <c r="G43" s="237">
        <f>'Visi duomenys'!AS39</f>
        <v>0</v>
      </c>
      <c r="H43" s="237">
        <f>'Visi duomenys'!AT39</f>
        <v>0</v>
      </c>
      <c r="I43" s="237">
        <f>'Visi duomenys'!AU39</f>
        <v>0</v>
      </c>
      <c r="J43" s="237">
        <f>'Visi duomenys'!AV39</f>
        <v>0</v>
      </c>
      <c r="K43" s="237">
        <f>'Visi duomenys'!AW39</f>
        <v>0</v>
      </c>
      <c r="L43" s="237">
        <f>'Visi duomenys'!AX39</f>
        <v>0</v>
      </c>
      <c r="M43" s="237">
        <f>'Visi duomenys'!AY39</f>
        <v>0</v>
      </c>
      <c r="N43" s="237">
        <f>'Visi duomenys'!AZ39</f>
        <v>0</v>
      </c>
      <c r="O43" s="237">
        <f>'Visi duomenys'!BA39</f>
        <v>0</v>
      </c>
      <c r="P43" s="237">
        <f>'Visi duomenys'!BB39</f>
        <v>0</v>
      </c>
      <c r="Q43" s="237">
        <f>'Visi duomenys'!BC39</f>
        <v>0</v>
      </c>
      <c r="R43" s="237">
        <f>'Visi duomenys'!BD39</f>
        <v>0</v>
      </c>
      <c r="S43" s="237">
        <f>'Visi duomenys'!BE39</f>
        <v>0</v>
      </c>
      <c r="T43" s="237">
        <f>'Visi duomenys'!BF39</f>
        <v>0</v>
      </c>
      <c r="U43" s="237">
        <f>'Visi duomenys'!BG39</f>
        <v>0</v>
      </c>
    </row>
    <row r="44" spans="1:21" x14ac:dyDescent="0.25">
      <c r="A44" s="236" t="str">
        <f>'Visi duomenys'!A40</f>
        <v>1.2.1.4</v>
      </c>
      <c r="B44" s="236" t="str">
        <f>'Visi duomenys'!B40</f>
        <v/>
      </c>
      <c r="C44" s="240" t="str">
        <f>'Visi duomenys'!D40</f>
        <v>Priemonė: Vietinio susisiekimo viešojo transporto priemonių parko atnaujinimas</v>
      </c>
      <c r="D44" s="235">
        <f>'Visi duomenys'!AP40</f>
        <v>0</v>
      </c>
      <c r="E44" s="235">
        <f>'Visi duomenys'!AQ40</f>
        <v>0</v>
      </c>
      <c r="F44" s="235">
        <f>'Visi duomenys'!AR40</f>
        <v>0</v>
      </c>
      <c r="G44" s="235">
        <f>'Visi duomenys'!AS40</f>
        <v>0</v>
      </c>
      <c r="H44" s="235">
        <f>'Visi duomenys'!AT40</f>
        <v>0</v>
      </c>
      <c r="I44" s="235">
        <f>'Visi duomenys'!AU40</f>
        <v>0</v>
      </c>
      <c r="J44" s="235">
        <f>'Visi duomenys'!AV40</f>
        <v>0</v>
      </c>
      <c r="K44" s="235">
        <f>'Visi duomenys'!AW40</f>
        <v>0</v>
      </c>
      <c r="L44" s="235">
        <f>'Visi duomenys'!AX40</f>
        <v>0</v>
      </c>
      <c r="M44" s="235">
        <f>'Visi duomenys'!AY40</f>
        <v>0</v>
      </c>
      <c r="N44" s="235">
        <f>'Visi duomenys'!AZ40</f>
        <v>0</v>
      </c>
      <c r="O44" s="235">
        <f>'Visi duomenys'!BA40</f>
        <v>0</v>
      </c>
      <c r="P44" s="235">
        <f>'Visi duomenys'!BB40</f>
        <v>0</v>
      </c>
      <c r="Q44" s="235">
        <f>'Visi duomenys'!BC40</f>
        <v>0</v>
      </c>
      <c r="R44" s="235">
        <f>'Visi duomenys'!BD40</f>
        <v>0</v>
      </c>
      <c r="S44" s="235">
        <f>'Visi duomenys'!BE40</f>
        <v>0</v>
      </c>
      <c r="T44" s="235">
        <f>'Visi duomenys'!BF40</f>
        <v>0</v>
      </c>
      <c r="U44" s="235">
        <f>'Visi duomenys'!BG40</f>
        <v>0</v>
      </c>
    </row>
    <row r="45" spans="1:21" x14ac:dyDescent="0.25">
      <c r="A45" s="237" t="str">
        <f>'Visi duomenys'!A41</f>
        <v>1.2.1.4.1</v>
      </c>
      <c r="B45" s="237" t="str">
        <f>'Visi duomenys'!B41</f>
        <v>R085518-100000-1153</v>
      </c>
      <c r="C45" s="238" t="str">
        <f>'Visi duomenys'!D41</f>
        <v>Tauragės miesto viešojo susisiekimo parko transporto priemonių atnaujinimas</v>
      </c>
      <c r="D45" s="237" t="str">
        <f>'Visi duomenys'!AP41</f>
        <v>P.S.325</v>
      </c>
      <c r="E45" s="237" t="str">
        <f>'Visi duomenys'!AQ41</f>
        <v>Įsigytos naujos ekologiškos viešojo transporto priemonės</v>
      </c>
      <c r="F45" s="237">
        <f>'Visi duomenys'!AR41</f>
        <v>5</v>
      </c>
      <c r="G45" s="237">
        <f>'Visi duomenys'!AS41</f>
        <v>0</v>
      </c>
      <c r="H45" s="237">
        <f>'Visi duomenys'!AT41</f>
        <v>0</v>
      </c>
      <c r="I45" s="237">
        <f>'Visi duomenys'!AU41</f>
        <v>0</v>
      </c>
      <c r="J45" s="237">
        <f>'Visi duomenys'!AV41</f>
        <v>0</v>
      </c>
      <c r="K45" s="237">
        <f>'Visi duomenys'!AW41</f>
        <v>0</v>
      </c>
      <c r="L45" s="237">
        <f>'Visi duomenys'!AX41</f>
        <v>0</v>
      </c>
      <c r="M45" s="237">
        <f>'Visi duomenys'!AY41</f>
        <v>0</v>
      </c>
      <c r="N45" s="237">
        <f>'Visi duomenys'!AZ41</f>
        <v>0</v>
      </c>
      <c r="O45" s="237">
        <f>'Visi duomenys'!BA41</f>
        <v>0</v>
      </c>
      <c r="P45" s="237">
        <f>'Visi duomenys'!BB41</f>
        <v>0</v>
      </c>
      <c r="Q45" s="237">
        <f>'Visi duomenys'!BC41</f>
        <v>0</v>
      </c>
      <c r="R45" s="237">
        <f>'Visi duomenys'!BD41</f>
        <v>0</v>
      </c>
      <c r="S45" s="237">
        <f>'Visi duomenys'!BE41</f>
        <v>0</v>
      </c>
      <c r="T45" s="237">
        <f>'Visi duomenys'!BF41</f>
        <v>0</v>
      </c>
      <c r="U45" s="237">
        <f>'Visi duomenys'!BG41</f>
        <v>0</v>
      </c>
    </row>
    <row r="46" spans="1:21" x14ac:dyDescent="0.25">
      <c r="A46" s="236" t="str">
        <f>'Visi duomenys'!A42</f>
        <v>1.2.2.</v>
      </c>
      <c r="B46" s="236" t="str">
        <f>'Visi duomenys'!B42</f>
        <v/>
      </c>
      <c r="C46" s="240" t="str">
        <f>'Visi duomenys'!D42</f>
        <v>Uždavinys. Modernizuoti kultūros įstaigų fizinę ir informacinę infrastruktūrą, kultūros paslaugoms pritaikyti  kultūros paveldo objektus ir netradicines erdves,  didinti paslaugų prieinamumą.</v>
      </c>
      <c r="D46" s="235">
        <f>'Visi duomenys'!AP42</f>
        <v>0</v>
      </c>
      <c r="E46" s="235">
        <f>'Visi duomenys'!AQ42</f>
        <v>0</v>
      </c>
      <c r="F46" s="235">
        <f>'Visi duomenys'!AR42</f>
        <v>0</v>
      </c>
      <c r="G46" s="235">
        <f>'Visi duomenys'!AS42</f>
        <v>0</v>
      </c>
      <c r="H46" s="235">
        <f>'Visi duomenys'!AT42</f>
        <v>0</v>
      </c>
      <c r="I46" s="235">
        <f>'Visi duomenys'!AU42</f>
        <v>0</v>
      </c>
      <c r="J46" s="235">
        <f>'Visi duomenys'!AV42</f>
        <v>0</v>
      </c>
      <c r="K46" s="235">
        <f>'Visi duomenys'!AW42</f>
        <v>0</v>
      </c>
      <c r="L46" s="235">
        <f>'Visi duomenys'!AX42</f>
        <v>0</v>
      </c>
      <c r="M46" s="235">
        <f>'Visi duomenys'!AY42</f>
        <v>0</v>
      </c>
      <c r="N46" s="235">
        <f>'Visi duomenys'!AZ42</f>
        <v>0</v>
      </c>
      <c r="O46" s="235">
        <f>'Visi duomenys'!BA42</f>
        <v>0</v>
      </c>
      <c r="P46" s="235">
        <f>'Visi duomenys'!BB42</f>
        <v>0</v>
      </c>
      <c r="Q46" s="235">
        <f>'Visi duomenys'!BC42</f>
        <v>0</v>
      </c>
      <c r="R46" s="235">
        <f>'Visi duomenys'!BD42</f>
        <v>0</v>
      </c>
      <c r="S46" s="235">
        <f>'Visi duomenys'!BE42</f>
        <v>0</v>
      </c>
      <c r="T46" s="235">
        <f>'Visi duomenys'!BF42</f>
        <v>0</v>
      </c>
      <c r="U46" s="235">
        <f>'Visi duomenys'!BG42</f>
        <v>0</v>
      </c>
    </row>
    <row r="47" spans="1:21" x14ac:dyDescent="0.25">
      <c r="A47" s="236" t="str">
        <f>'Visi duomenys'!A43</f>
        <v>1.2.2.1</v>
      </c>
      <c r="B47" s="236" t="str">
        <f>'Visi duomenys'!B43</f>
        <v/>
      </c>
      <c r="C47" s="240" t="str">
        <f>'Visi duomenys'!D43</f>
        <v>Priemonė: Modernizuoti savivaldybių kultūros infrastruktūrą</v>
      </c>
      <c r="D47" s="235">
        <f>'Visi duomenys'!AP43</f>
        <v>0</v>
      </c>
      <c r="E47" s="235">
        <f>'Visi duomenys'!AQ43</f>
        <v>0</v>
      </c>
      <c r="F47" s="235">
        <f>'Visi duomenys'!AR43</f>
        <v>0</v>
      </c>
      <c r="G47" s="235">
        <f>'Visi duomenys'!AS43</f>
        <v>0</v>
      </c>
      <c r="H47" s="235">
        <f>'Visi duomenys'!AT43</f>
        <v>0</v>
      </c>
      <c r="I47" s="235">
        <f>'Visi duomenys'!AU43</f>
        <v>0</v>
      </c>
      <c r="J47" s="235">
        <f>'Visi duomenys'!AV43</f>
        <v>0</v>
      </c>
      <c r="K47" s="235">
        <f>'Visi duomenys'!AW43</f>
        <v>0</v>
      </c>
      <c r="L47" s="235">
        <f>'Visi duomenys'!AX43</f>
        <v>0</v>
      </c>
      <c r="M47" s="235">
        <f>'Visi duomenys'!AY43</f>
        <v>0</v>
      </c>
      <c r="N47" s="235">
        <f>'Visi duomenys'!AZ43</f>
        <v>0</v>
      </c>
      <c r="O47" s="235">
        <f>'Visi duomenys'!BA43</f>
        <v>0</v>
      </c>
      <c r="P47" s="235">
        <f>'Visi duomenys'!BB43</f>
        <v>0</v>
      </c>
      <c r="Q47" s="235">
        <f>'Visi duomenys'!BC43</f>
        <v>0</v>
      </c>
      <c r="R47" s="235">
        <f>'Visi duomenys'!BD43</f>
        <v>0</v>
      </c>
      <c r="S47" s="235">
        <f>'Visi duomenys'!BE43</f>
        <v>0</v>
      </c>
      <c r="T47" s="235">
        <f>'Visi duomenys'!BF43</f>
        <v>0</v>
      </c>
      <c r="U47" s="235">
        <f>'Visi duomenys'!BG43</f>
        <v>0</v>
      </c>
    </row>
    <row r="48" spans="1:21" x14ac:dyDescent="0.25">
      <c r="A48" s="237" t="str">
        <f>'Visi duomenys'!A44</f>
        <v>1.2.2.1.1</v>
      </c>
      <c r="B48" s="237" t="str">
        <f>'Visi duomenys'!B44</f>
        <v>R083305-330000-1156</v>
      </c>
      <c r="C48" s="238" t="str">
        <f>'Visi duomenys'!D44</f>
        <v>Tauragės krašto muziejaus modernizavimas</v>
      </c>
      <c r="D48" s="237" t="str">
        <f>'Visi duomenys'!AP44</f>
        <v>P.N.304</v>
      </c>
      <c r="E48" s="237" t="str">
        <f>'Visi duomenys'!AQ44</f>
        <v>Modernizuoti kultūros infrastruktūros objektai (vnt.)</v>
      </c>
      <c r="F48" s="237">
        <f>'Visi duomenys'!AR44</f>
        <v>1</v>
      </c>
      <c r="G48" s="237">
        <f>'Visi duomenys'!AS44</f>
        <v>0</v>
      </c>
      <c r="H48" s="237">
        <f>'Visi duomenys'!AT44</f>
        <v>0</v>
      </c>
      <c r="I48" s="237">
        <f>'Visi duomenys'!AU44</f>
        <v>0</v>
      </c>
      <c r="J48" s="237">
        <f>'Visi duomenys'!AV44</f>
        <v>0</v>
      </c>
      <c r="K48" s="237">
        <f>'Visi duomenys'!AW44</f>
        <v>0</v>
      </c>
      <c r="L48" s="237">
        <f>'Visi duomenys'!AX44</f>
        <v>0</v>
      </c>
      <c r="M48" s="237">
        <f>'Visi duomenys'!AY44</f>
        <v>0</v>
      </c>
      <c r="N48" s="237">
        <f>'Visi duomenys'!AZ44</f>
        <v>0</v>
      </c>
      <c r="O48" s="237">
        <f>'Visi duomenys'!BA44</f>
        <v>0</v>
      </c>
      <c r="P48" s="237">
        <f>'Visi duomenys'!BB44</f>
        <v>0</v>
      </c>
      <c r="Q48" s="237">
        <f>'Visi duomenys'!BC44</f>
        <v>0</v>
      </c>
      <c r="R48" s="237">
        <f>'Visi duomenys'!BD44</f>
        <v>0</v>
      </c>
      <c r="S48" s="237">
        <f>'Visi duomenys'!BE44</f>
        <v>0</v>
      </c>
      <c r="T48" s="237">
        <f>'Visi duomenys'!BF44</f>
        <v>0</v>
      </c>
      <c r="U48" s="237">
        <f>'Visi duomenys'!BG44</f>
        <v>0</v>
      </c>
    </row>
    <row r="49" spans="1:21" x14ac:dyDescent="0.25">
      <c r="A49" s="237" t="str">
        <f>'Visi duomenys'!A45</f>
        <v>1.2.2.1.2</v>
      </c>
      <c r="B49" s="237" t="str">
        <f>'Visi duomenys'!B45</f>
        <v>R083305-330000-1157</v>
      </c>
      <c r="C49" s="238" t="str">
        <f>'Visi duomenys'!D45</f>
        <v>Jurbarko kultūros centro modernizavimas</v>
      </c>
      <c r="D49" s="237" t="str">
        <f>'Visi duomenys'!AP45</f>
        <v>P.N.304</v>
      </c>
      <c r="E49" s="237" t="str">
        <f>'Visi duomenys'!AQ45</f>
        <v>Modernizuoti kultūros infrastruktūros objektai (vnt.)</v>
      </c>
      <c r="F49" s="237">
        <f>'Visi duomenys'!AR45</f>
        <v>1</v>
      </c>
      <c r="G49" s="237">
        <f>'Visi duomenys'!AS45</f>
        <v>0</v>
      </c>
      <c r="H49" s="237">
        <f>'Visi duomenys'!AT45</f>
        <v>0</v>
      </c>
      <c r="I49" s="237">
        <f>'Visi duomenys'!AU45</f>
        <v>0</v>
      </c>
      <c r="J49" s="237">
        <f>'Visi duomenys'!AV45</f>
        <v>0</v>
      </c>
      <c r="K49" s="237">
        <f>'Visi duomenys'!AW45</f>
        <v>0</v>
      </c>
      <c r="L49" s="237">
        <f>'Visi duomenys'!AX45</f>
        <v>0</v>
      </c>
      <c r="M49" s="237">
        <f>'Visi duomenys'!AY45</f>
        <v>0</v>
      </c>
      <c r="N49" s="237">
        <f>'Visi duomenys'!AZ45</f>
        <v>0</v>
      </c>
      <c r="O49" s="237">
        <f>'Visi duomenys'!BA45</f>
        <v>0</v>
      </c>
      <c r="P49" s="237">
        <f>'Visi duomenys'!BB45</f>
        <v>0</v>
      </c>
      <c r="Q49" s="237">
        <f>'Visi duomenys'!BC45</f>
        <v>0</v>
      </c>
      <c r="R49" s="237">
        <f>'Visi duomenys'!BD45</f>
        <v>0</v>
      </c>
      <c r="S49" s="237">
        <f>'Visi duomenys'!BE45</f>
        <v>0</v>
      </c>
      <c r="T49" s="237">
        <f>'Visi duomenys'!BF45</f>
        <v>0</v>
      </c>
      <c r="U49" s="237">
        <f>'Visi duomenys'!BG45</f>
        <v>0</v>
      </c>
    </row>
    <row r="50" spans="1:21" x14ac:dyDescent="0.25">
      <c r="A50" s="236" t="str">
        <f>'Visi duomenys'!A46</f>
        <v>1.2.2.2</v>
      </c>
      <c r="B50" s="236" t="str">
        <f>'Visi duomenys'!B46</f>
        <v/>
      </c>
      <c r="C50" s="240" t="str">
        <f>'Visi duomenys'!D46</f>
        <v>Priemonė: Aktualizuoti savivaldybių kultūros paveldo objektus</v>
      </c>
      <c r="D50" s="235">
        <f>'Visi duomenys'!AP46</f>
        <v>0</v>
      </c>
      <c r="E50" s="235">
        <f>'Visi duomenys'!AQ46</f>
        <v>0</v>
      </c>
      <c r="F50" s="235">
        <f>'Visi duomenys'!AR46</f>
        <v>0</v>
      </c>
      <c r="G50" s="235">
        <f>'Visi duomenys'!AS46</f>
        <v>0</v>
      </c>
      <c r="H50" s="235">
        <f>'Visi duomenys'!AT46</f>
        <v>0</v>
      </c>
      <c r="I50" s="235">
        <f>'Visi duomenys'!AU46</f>
        <v>0</v>
      </c>
      <c r="J50" s="235">
        <f>'Visi duomenys'!AV46</f>
        <v>0</v>
      </c>
      <c r="K50" s="235">
        <f>'Visi duomenys'!AW46</f>
        <v>0</v>
      </c>
      <c r="L50" s="235">
        <f>'Visi duomenys'!AX46</f>
        <v>0</v>
      </c>
      <c r="M50" s="235">
        <f>'Visi duomenys'!AY46</f>
        <v>0</v>
      </c>
      <c r="N50" s="235">
        <f>'Visi duomenys'!AZ46</f>
        <v>0</v>
      </c>
      <c r="O50" s="235">
        <f>'Visi duomenys'!BA46</f>
        <v>0</v>
      </c>
      <c r="P50" s="235">
        <f>'Visi duomenys'!BB46</f>
        <v>0</v>
      </c>
      <c r="Q50" s="235">
        <f>'Visi duomenys'!BC46</f>
        <v>0</v>
      </c>
      <c r="R50" s="235">
        <f>'Visi duomenys'!BD46</f>
        <v>0</v>
      </c>
      <c r="S50" s="235">
        <f>'Visi duomenys'!BE46</f>
        <v>0</v>
      </c>
      <c r="T50" s="235">
        <f>'Visi duomenys'!BF46</f>
        <v>0</v>
      </c>
      <c r="U50" s="235">
        <f>'Visi duomenys'!BG46</f>
        <v>0</v>
      </c>
    </row>
    <row r="51" spans="1:21" x14ac:dyDescent="0.25">
      <c r="A51" s="237" t="str">
        <f>'Visi duomenys'!A47</f>
        <v>1.2.2.2.1</v>
      </c>
      <c r="B51" s="237" t="str">
        <f>'Visi duomenys'!B47</f>
        <v>R083302-440000-1159</v>
      </c>
      <c r="C51" s="238" t="str">
        <f>'Visi duomenys'!D47</f>
        <v>Tauragės pilies rūsio kultūros paveldo savybių išsaugojimas ir pritaikymas bendruomeniniams poreikiams</v>
      </c>
      <c r="D51" s="237" t="str">
        <f>'Visi duomenys'!AP47</f>
        <v>P.S.335</v>
      </c>
      <c r="E51" s="237" t="str">
        <f>'Visi duomenys'!AQ47</f>
        <v>Sutvarkyti, įrengti ir pritaikyti lankymui gamtos ir kultūros paveldo objektai ir teritorijos (vnt.)</v>
      </c>
      <c r="F51" s="237">
        <f>'Visi duomenys'!AR47</f>
        <v>1</v>
      </c>
      <c r="G51" s="237" t="str">
        <f>'Visi duomenys'!AS47</f>
        <v>P.B.209</v>
      </c>
      <c r="H51" s="237" t="str">
        <f>'Visi duomenys'!AT47</f>
        <v>Numatomo apsilankymų remiamuose kultūros ir gamtos paveldo objektuose bei turistų traukos vietose skaičiaus padidėjimas  (apsilankymai per metus)</v>
      </c>
      <c r="I51" s="237">
        <f>'Visi duomenys'!AU47</f>
        <v>7600</v>
      </c>
      <c r="J51" s="237">
        <f>'Visi duomenys'!AV47</f>
        <v>0</v>
      </c>
      <c r="K51" s="237">
        <f>'Visi duomenys'!AW47</f>
        <v>0</v>
      </c>
      <c r="L51" s="237">
        <f>'Visi duomenys'!AX47</f>
        <v>0</v>
      </c>
      <c r="M51" s="237">
        <f>'Visi duomenys'!AY47</f>
        <v>0</v>
      </c>
      <c r="N51" s="237">
        <f>'Visi duomenys'!AZ47</f>
        <v>0</v>
      </c>
      <c r="O51" s="237">
        <f>'Visi duomenys'!BA47</f>
        <v>0</v>
      </c>
      <c r="P51" s="237">
        <f>'Visi duomenys'!BB47</f>
        <v>0</v>
      </c>
      <c r="Q51" s="237">
        <f>'Visi duomenys'!BC47</f>
        <v>0</v>
      </c>
      <c r="R51" s="237">
        <f>'Visi duomenys'!BD47</f>
        <v>0</v>
      </c>
      <c r="S51" s="237">
        <f>'Visi duomenys'!BE47</f>
        <v>0</v>
      </c>
      <c r="T51" s="237">
        <f>'Visi duomenys'!BF47</f>
        <v>0</v>
      </c>
      <c r="U51" s="237">
        <f>'Visi duomenys'!BG47</f>
        <v>0</v>
      </c>
    </row>
    <row r="52" spans="1:21" x14ac:dyDescent="0.25">
      <c r="A52" s="237" t="str">
        <f>'Visi duomenys'!A48</f>
        <v>1.2.2.2.2</v>
      </c>
      <c r="B52" s="237" t="str">
        <f>'Visi duomenys'!B48</f>
        <v>R083302-440000-1160</v>
      </c>
      <c r="C52" s="238" t="str">
        <f>'Visi duomenys'!D48</f>
        <v>Požerės Kristaus Atsimainymo bažnyčios komplekso aktualizavimas vietos bendruomenės poreikiams</v>
      </c>
      <c r="D52" s="237" t="str">
        <f>'Visi duomenys'!AP48</f>
        <v>P.S.335</v>
      </c>
      <c r="E52" s="237" t="str">
        <f>'Visi duomenys'!AQ48</f>
        <v>Sutvarkyti, įrengti ir pritaikyti lankymui gamtos ir kultūros paveldo objektai ir teritorijos (vnt.)</v>
      </c>
      <c r="F52" s="237">
        <f>'Visi duomenys'!AR48</f>
        <v>1</v>
      </c>
      <c r="G52" s="237" t="str">
        <f>'Visi duomenys'!AS48</f>
        <v>P.B.209</v>
      </c>
      <c r="H52" s="237" t="str">
        <f>'Visi duomenys'!AT48</f>
        <v>Numatomo apsilankymų remiamuose kultūros ir gamtos paveldo objektuose bei turistų traukos vietose skaičiaus padidėjimas  (apsilankymai per metus)</v>
      </c>
      <c r="I52" s="237">
        <f>'Visi duomenys'!AU48</f>
        <v>150</v>
      </c>
      <c r="J52" s="237">
        <f>'Visi duomenys'!AV48</f>
        <v>0</v>
      </c>
      <c r="K52" s="237">
        <f>'Visi duomenys'!AW48</f>
        <v>0</v>
      </c>
      <c r="L52" s="237">
        <f>'Visi duomenys'!AX48</f>
        <v>0</v>
      </c>
      <c r="M52" s="237">
        <f>'Visi duomenys'!AY48</f>
        <v>0</v>
      </c>
      <c r="N52" s="237">
        <f>'Visi duomenys'!AZ48</f>
        <v>0</v>
      </c>
      <c r="O52" s="237">
        <f>'Visi duomenys'!BA48</f>
        <v>0</v>
      </c>
      <c r="P52" s="237">
        <f>'Visi duomenys'!BB48</f>
        <v>0</v>
      </c>
      <c r="Q52" s="237">
        <f>'Visi duomenys'!BC48</f>
        <v>0</v>
      </c>
      <c r="R52" s="237">
        <f>'Visi duomenys'!BD48</f>
        <v>0</v>
      </c>
      <c r="S52" s="237">
        <f>'Visi duomenys'!BE48</f>
        <v>0</v>
      </c>
      <c r="T52" s="237">
        <f>'Visi duomenys'!BF48</f>
        <v>0</v>
      </c>
      <c r="U52" s="237">
        <f>'Visi duomenys'!BG48</f>
        <v>0</v>
      </c>
    </row>
    <row r="53" spans="1:21" x14ac:dyDescent="0.25">
      <c r="A53" s="237" t="str">
        <f>'Visi duomenys'!A49</f>
        <v>1.2.2.2.3</v>
      </c>
      <c r="B53" s="237" t="str">
        <f>'Visi duomenys'!B49</f>
        <v>R083302-440000-1161</v>
      </c>
      <c r="C53" s="238" t="str">
        <f>'Visi duomenys'!D49</f>
        <v>Buvusio Kristijono Donelaičio gimnazijos pastato Vilniaus g. 46, Pagėgiai, aktų salės ir vidaus laiptų paveldosaugos vertingųjų savybių sutvarkymas</v>
      </c>
      <c r="D53" s="237" t="str">
        <f>'Visi duomenys'!AP49</f>
        <v>P.S.335</v>
      </c>
      <c r="E53" s="237" t="str">
        <f>'Visi duomenys'!AQ49</f>
        <v>Sutvarkyti, įrengti ir pritaikyti lankymui gamtos ir kultūros paveldo objektai ir teritorijos (vnt.)</v>
      </c>
      <c r="F53" s="237">
        <f>'Visi duomenys'!AR49</f>
        <v>1</v>
      </c>
      <c r="G53" s="237" t="str">
        <f>'Visi duomenys'!AS49</f>
        <v>P.B.209</v>
      </c>
      <c r="H53" s="237" t="str">
        <f>'Visi duomenys'!AT49</f>
        <v>Numatomo apsilankymų remiamuose kultūros ir gamtos paveldo objektuose bei turistų traukos vietose skaičiaus padidėjimas  (apsilankymai per metus)</v>
      </c>
      <c r="I53" s="237">
        <f>'Visi duomenys'!AU49</f>
        <v>100</v>
      </c>
      <c r="J53" s="237">
        <f>'Visi duomenys'!AV49</f>
        <v>0</v>
      </c>
      <c r="K53" s="237">
        <f>'Visi duomenys'!AW49</f>
        <v>0</v>
      </c>
      <c r="L53" s="237">
        <f>'Visi duomenys'!AX49</f>
        <v>0</v>
      </c>
      <c r="M53" s="237">
        <f>'Visi duomenys'!AY49</f>
        <v>0</v>
      </c>
      <c r="N53" s="237">
        <f>'Visi duomenys'!AZ49</f>
        <v>0</v>
      </c>
      <c r="O53" s="237">
        <f>'Visi duomenys'!BA49</f>
        <v>0</v>
      </c>
      <c r="P53" s="237">
        <f>'Visi duomenys'!BB49</f>
        <v>0</v>
      </c>
      <c r="Q53" s="237">
        <f>'Visi duomenys'!BC49</f>
        <v>0</v>
      </c>
      <c r="R53" s="237">
        <f>'Visi duomenys'!BD49</f>
        <v>0</v>
      </c>
      <c r="S53" s="237">
        <f>'Visi duomenys'!BE49</f>
        <v>0</v>
      </c>
      <c r="T53" s="237">
        <f>'Visi duomenys'!BF49</f>
        <v>0</v>
      </c>
      <c r="U53" s="237">
        <f>'Visi duomenys'!BG49</f>
        <v>0</v>
      </c>
    </row>
    <row r="54" spans="1:21" x14ac:dyDescent="0.25">
      <c r="A54" s="237" t="str">
        <f>'Visi duomenys'!A50</f>
        <v>1.2.2.2.4</v>
      </c>
      <c r="B54" s="237" t="str">
        <f>'Visi duomenys'!B50</f>
        <v>R083302-440000-1162</v>
      </c>
      <c r="C54" s="238" t="str">
        <f>'Visi duomenys'!D50</f>
        <v>Mažosios Lietuvos Jurbarko krašto kultūros centro aktualizavimas</v>
      </c>
      <c r="D54" s="237" t="str">
        <f>'Visi duomenys'!AP50</f>
        <v>P.S.335</v>
      </c>
      <c r="E54" s="237" t="str">
        <f>'Visi duomenys'!AQ50</f>
        <v>Sutvarkyti, įrengti ir pritaikyti lankymui gamtos ir kultūros paveldo objektai ir teritorijos (vnt.)</v>
      </c>
      <c r="F54" s="237">
        <f>'Visi duomenys'!AR50</f>
        <v>1</v>
      </c>
      <c r="G54" s="237" t="str">
        <f>'Visi duomenys'!AS50</f>
        <v>P.B.209</v>
      </c>
      <c r="H54" s="237" t="str">
        <f>'Visi duomenys'!AT50</f>
        <v>Numatomo apsilankymų remiamuose kultūros ir gamtos paveldo objektuose bei turistų traukos vietose skaičiaus padidėjimas  (apsilankymai per metus)</v>
      </c>
      <c r="I54" s="237">
        <f>'Visi duomenys'!AU50</f>
        <v>1500</v>
      </c>
      <c r="J54" s="237">
        <f>'Visi duomenys'!AV50</f>
        <v>0</v>
      </c>
      <c r="K54" s="237">
        <f>'Visi duomenys'!AW50</f>
        <v>0</v>
      </c>
      <c r="L54" s="237">
        <f>'Visi duomenys'!AX50</f>
        <v>0</v>
      </c>
      <c r="M54" s="237">
        <f>'Visi duomenys'!AY50</f>
        <v>0</v>
      </c>
      <c r="N54" s="237">
        <f>'Visi duomenys'!AZ50</f>
        <v>0</v>
      </c>
      <c r="O54" s="237">
        <f>'Visi duomenys'!BA50</f>
        <v>0</v>
      </c>
      <c r="P54" s="237">
        <f>'Visi duomenys'!BB50</f>
        <v>0</v>
      </c>
      <c r="Q54" s="237">
        <f>'Visi duomenys'!BC50</f>
        <v>0</v>
      </c>
      <c r="R54" s="237">
        <f>'Visi duomenys'!BD50</f>
        <v>0</v>
      </c>
      <c r="S54" s="237">
        <f>'Visi duomenys'!BE50</f>
        <v>0</v>
      </c>
      <c r="T54" s="237">
        <f>'Visi duomenys'!BF50</f>
        <v>0</v>
      </c>
      <c r="U54" s="237">
        <f>'Visi duomenys'!BG50</f>
        <v>0</v>
      </c>
    </row>
    <row r="55" spans="1:21" x14ac:dyDescent="0.25">
      <c r="A55" s="236" t="str">
        <f>'Visi duomenys'!A51</f>
        <v>1.2.3.</v>
      </c>
      <c r="B55" s="236" t="str">
        <f>'Visi duomenys'!B51</f>
        <v/>
      </c>
      <c r="C55" s="240" t="str">
        <f>'Visi duomenys'!D51</f>
        <v xml:space="preserve">Uždavinys. Vykdyti informacines marketingo priemones, skatinančias viešąsias ir privačias investicijas  į rekreacijos ir turizmo sistemos plėtrą, gerinti turizmo įvaizdį ir didinti paslaugų prieinamumą.  </v>
      </c>
      <c r="D55" s="235">
        <f>'Visi duomenys'!AP51</f>
        <v>0</v>
      </c>
      <c r="E55" s="235">
        <f>'Visi duomenys'!AQ51</f>
        <v>0</v>
      </c>
      <c r="F55" s="235">
        <f>'Visi duomenys'!AR51</f>
        <v>0</v>
      </c>
      <c r="G55" s="235">
        <f>'Visi duomenys'!AS51</f>
        <v>0</v>
      </c>
      <c r="H55" s="235">
        <f>'Visi duomenys'!AT51</f>
        <v>0</v>
      </c>
      <c r="I55" s="235">
        <f>'Visi duomenys'!AU51</f>
        <v>0</v>
      </c>
      <c r="J55" s="235">
        <f>'Visi duomenys'!AV51</f>
        <v>0</v>
      </c>
      <c r="K55" s="235">
        <f>'Visi duomenys'!AW51</f>
        <v>0</v>
      </c>
      <c r="L55" s="235">
        <f>'Visi duomenys'!AX51</f>
        <v>0</v>
      </c>
      <c r="M55" s="235">
        <f>'Visi duomenys'!AY51</f>
        <v>0</v>
      </c>
      <c r="N55" s="235">
        <f>'Visi duomenys'!AZ51</f>
        <v>0</v>
      </c>
      <c r="O55" s="235">
        <f>'Visi duomenys'!BA51</f>
        <v>0</v>
      </c>
      <c r="P55" s="235">
        <f>'Visi duomenys'!BB51</f>
        <v>0</v>
      </c>
      <c r="Q55" s="235">
        <f>'Visi duomenys'!BC51</f>
        <v>0</v>
      </c>
      <c r="R55" s="235">
        <f>'Visi duomenys'!BD51</f>
        <v>0</v>
      </c>
      <c r="S55" s="235">
        <f>'Visi duomenys'!BE51</f>
        <v>0</v>
      </c>
      <c r="T55" s="235">
        <f>'Visi duomenys'!BF51</f>
        <v>0</v>
      </c>
      <c r="U55" s="235">
        <f>'Visi duomenys'!BG51</f>
        <v>0</v>
      </c>
    </row>
    <row r="56" spans="1:21" x14ac:dyDescent="0.25">
      <c r="A56" s="236" t="str">
        <f>'Visi duomenys'!A52</f>
        <v>1.2.3.1</v>
      </c>
      <c r="B56" s="236" t="str">
        <f>'Visi duomenys'!B52</f>
        <v/>
      </c>
      <c r="C56" s="240" t="str">
        <f>'Visi duomenys'!D52</f>
        <v>Priemonė: Savivaldybes jungiančių turizmo trasų ir turizmo maršrutų informacinės infrastruktūros plėtra</v>
      </c>
      <c r="D56" s="235">
        <f>'Visi duomenys'!AP52</f>
        <v>0</v>
      </c>
      <c r="E56" s="235">
        <f>'Visi duomenys'!AQ52</f>
        <v>0</v>
      </c>
      <c r="F56" s="235">
        <f>'Visi duomenys'!AR52</f>
        <v>0</v>
      </c>
      <c r="G56" s="235">
        <f>'Visi duomenys'!AS52</f>
        <v>0</v>
      </c>
      <c r="H56" s="235">
        <f>'Visi duomenys'!AT52</f>
        <v>0</v>
      </c>
      <c r="I56" s="235">
        <f>'Visi duomenys'!AU52</f>
        <v>0</v>
      </c>
      <c r="J56" s="235">
        <f>'Visi duomenys'!AV52</f>
        <v>0</v>
      </c>
      <c r="K56" s="235">
        <f>'Visi duomenys'!AW52</f>
        <v>0</v>
      </c>
      <c r="L56" s="235">
        <f>'Visi duomenys'!AX52</f>
        <v>0</v>
      </c>
      <c r="M56" s="235">
        <f>'Visi duomenys'!AY52</f>
        <v>0</v>
      </c>
      <c r="N56" s="235">
        <f>'Visi duomenys'!AZ52</f>
        <v>0</v>
      </c>
      <c r="O56" s="235">
        <f>'Visi duomenys'!BA52</f>
        <v>0</v>
      </c>
      <c r="P56" s="235">
        <f>'Visi duomenys'!BB52</f>
        <v>0</v>
      </c>
      <c r="Q56" s="235">
        <f>'Visi duomenys'!BC52</f>
        <v>0</v>
      </c>
      <c r="R56" s="235">
        <f>'Visi duomenys'!BD52</f>
        <v>0</v>
      </c>
      <c r="S56" s="235">
        <f>'Visi duomenys'!BE52</f>
        <v>0</v>
      </c>
      <c r="T56" s="235">
        <f>'Visi duomenys'!BF52</f>
        <v>0</v>
      </c>
      <c r="U56" s="235">
        <f>'Visi duomenys'!BG52</f>
        <v>0</v>
      </c>
    </row>
    <row r="57" spans="1:21" x14ac:dyDescent="0.25">
      <c r="A57" s="237" t="str">
        <f>'Visi duomenys'!A53</f>
        <v>1.2.3.1.1</v>
      </c>
      <c r="B57" s="237" t="str">
        <f>'Visi duomenys'!B53</f>
        <v>R088821-420000-1165</v>
      </c>
      <c r="C57" s="238" t="str">
        <f>'Visi duomenys'!D53</f>
        <v>Savivaldybes jungiančių turizmo trasų ir turizmo maršrutų infrastruktūros plėtra Tauragės regione</v>
      </c>
      <c r="D57" s="237" t="str">
        <f>'Visi duomenys'!AP53</f>
        <v>P.N.817</v>
      </c>
      <c r="E57" s="237" t="str">
        <f>'Visi duomenys'!AQ53</f>
        <v>Įrengti ženklinimo infrastruktūros objektai</v>
      </c>
      <c r="F57" s="237">
        <f>'Visi duomenys'!AR53</f>
        <v>80</v>
      </c>
      <c r="G57" s="237">
        <f>'Visi duomenys'!AS53</f>
        <v>0</v>
      </c>
      <c r="H57" s="237">
        <f>'Visi duomenys'!AT53</f>
        <v>0</v>
      </c>
      <c r="I57" s="237">
        <f>'Visi duomenys'!AU53</f>
        <v>0</v>
      </c>
      <c r="J57" s="237">
        <f>'Visi duomenys'!AV53</f>
        <v>0</v>
      </c>
      <c r="K57" s="237">
        <f>'Visi duomenys'!AW53</f>
        <v>0</v>
      </c>
      <c r="L57" s="237">
        <f>'Visi duomenys'!AX53</f>
        <v>0</v>
      </c>
      <c r="M57" s="237">
        <f>'Visi duomenys'!AY53</f>
        <v>0</v>
      </c>
      <c r="N57" s="237">
        <f>'Visi duomenys'!AZ53</f>
        <v>0</v>
      </c>
      <c r="O57" s="237">
        <f>'Visi duomenys'!BA53</f>
        <v>0</v>
      </c>
      <c r="P57" s="237">
        <f>'Visi duomenys'!BB53</f>
        <v>0</v>
      </c>
      <c r="Q57" s="237">
        <f>'Visi duomenys'!BC53</f>
        <v>0</v>
      </c>
      <c r="R57" s="237">
        <f>'Visi duomenys'!BD53</f>
        <v>0</v>
      </c>
      <c r="S57" s="237">
        <f>'Visi duomenys'!BE53</f>
        <v>0</v>
      </c>
      <c r="T57" s="237">
        <f>'Visi duomenys'!BF53</f>
        <v>0</v>
      </c>
      <c r="U57" s="237">
        <f>'Visi duomenys'!BG53</f>
        <v>0</v>
      </c>
    </row>
    <row r="58" spans="1:21" x14ac:dyDescent="0.25">
      <c r="A58" s="236" t="str">
        <f>'Visi duomenys'!A54</f>
        <v>2.</v>
      </c>
      <c r="B58" s="236">
        <f>'Visi duomenys'!B54</f>
        <v>0</v>
      </c>
      <c r="C58" s="240" t="str">
        <f>'Visi duomenys'!D54</f>
        <v>Prioritetas. DARNI, SVEIKA, BESIMOKANTI BENDRUOMENĖ</v>
      </c>
      <c r="D58" s="235">
        <f>'Visi duomenys'!AP54</f>
        <v>0</v>
      </c>
      <c r="E58" s="235">
        <f>'Visi duomenys'!AQ54</f>
        <v>0</v>
      </c>
      <c r="F58" s="235">
        <f>'Visi duomenys'!AR54</f>
        <v>0</v>
      </c>
      <c r="G58" s="235">
        <f>'Visi duomenys'!AS54</f>
        <v>0</v>
      </c>
      <c r="H58" s="235">
        <f>'Visi duomenys'!AT54</f>
        <v>0</v>
      </c>
      <c r="I58" s="235">
        <f>'Visi duomenys'!AU54</f>
        <v>0</v>
      </c>
      <c r="J58" s="235">
        <f>'Visi duomenys'!AV54</f>
        <v>0</v>
      </c>
      <c r="K58" s="235">
        <f>'Visi duomenys'!AW54</f>
        <v>0</v>
      </c>
      <c r="L58" s="235">
        <f>'Visi duomenys'!AX54</f>
        <v>0</v>
      </c>
      <c r="M58" s="235">
        <f>'Visi duomenys'!AY54</f>
        <v>0</v>
      </c>
      <c r="N58" s="235">
        <f>'Visi duomenys'!AZ54</f>
        <v>0</v>
      </c>
      <c r="O58" s="235">
        <f>'Visi duomenys'!BA54</f>
        <v>0</v>
      </c>
      <c r="P58" s="235">
        <f>'Visi duomenys'!BB54</f>
        <v>0</v>
      </c>
      <c r="Q58" s="235">
        <f>'Visi duomenys'!BC54</f>
        <v>0</v>
      </c>
      <c r="R58" s="235">
        <f>'Visi duomenys'!BD54</f>
        <v>0</v>
      </c>
      <c r="S58" s="235">
        <f>'Visi duomenys'!BE54</f>
        <v>0</v>
      </c>
      <c r="T58" s="235">
        <f>'Visi duomenys'!BF54</f>
        <v>0</v>
      </c>
      <c r="U58" s="235">
        <f>'Visi duomenys'!BG54</f>
        <v>0</v>
      </c>
    </row>
    <row r="59" spans="1:21" x14ac:dyDescent="0.25">
      <c r="A59" s="236" t="str">
        <f>'Visi duomenys'!A55</f>
        <v>2.1.</v>
      </c>
      <c r="B59" s="236" t="str">
        <f>'Visi duomenys'!B55</f>
        <v/>
      </c>
      <c r="C59" s="240" t="str">
        <f>'Visi duomenys'!D55</f>
        <v xml:space="preserve">Tikslas. Gerinti viešųjų sveikatos apsaugos, švietimo ir socialinių paslaugų teikimo kokybę, didinti jų prieinamumą gyventojams. </v>
      </c>
      <c r="D59" s="235">
        <f>'Visi duomenys'!AP55</f>
        <v>0</v>
      </c>
      <c r="E59" s="235">
        <f>'Visi duomenys'!AQ55</f>
        <v>0</v>
      </c>
      <c r="F59" s="235">
        <f>'Visi duomenys'!AR55</f>
        <v>0</v>
      </c>
      <c r="G59" s="235">
        <f>'Visi duomenys'!AS55</f>
        <v>0</v>
      </c>
      <c r="H59" s="235">
        <f>'Visi duomenys'!AT55</f>
        <v>0</v>
      </c>
      <c r="I59" s="235">
        <f>'Visi duomenys'!AU55</f>
        <v>0</v>
      </c>
      <c r="J59" s="235">
        <f>'Visi duomenys'!AV55</f>
        <v>0</v>
      </c>
      <c r="K59" s="235">
        <f>'Visi duomenys'!AW55</f>
        <v>0</v>
      </c>
      <c r="L59" s="235">
        <f>'Visi duomenys'!AX55</f>
        <v>0</v>
      </c>
      <c r="M59" s="235">
        <f>'Visi duomenys'!AY55</f>
        <v>0</v>
      </c>
      <c r="N59" s="235">
        <f>'Visi duomenys'!AZ55</f>
        <v>0</v>
      </c>
      <c r="O59" s="235">
        <f>'Visi duomenys'!BA55</f>
        <v>0</v>
      </c>
      <c r="P59" s="235">
        <f>'Visi duomenys'!BB55</f>
        <v>0</v>
      </c>
      <c r="Q59" s="235">
        <f>'Visi duomenys'!BC55</f>
        <v>0</v>
      </c>
      <c r="R59" s="235">
        <f>'Visi duomenys'!BD55</f>
        <v>0</v>
      </c>
      <c r="S59" s="235">
        <f>'Visi duomenys'!BE55</f>
        <v>0</v>
      </c>
      <c r="T59" s="235">
        <f>'Visi duomenys'!BF55</f>
        <v>0</v>
      </c>
      <c r="U59" s="235">
        <f>'Visi duomenys'!BG55</f>
        <v>0</v>
      </c>
    </row>
    <row r="60" spans="1:21" x14ac:dyDescent="0.25">
      <c r="A60" s="236" t="str">
        <f>'Visi duomenys'!A56</f>
        <v>2.1.1.</v>
      </c>
      <c r="B60" s="236" t="str">
        <f>'Visi duomenys'!B56</f>
        <v/>
      </c>
      <c r="C60" s="240" t="str">
        <f>'Visi duomenys'!D56</f>
        <v>Uždavinys. Padidinti bendrojo ugdymo, priešmokyklinio ir ikimokyklinio bei neformaliojo švietimo įstaigų tinklo efektyvumą, plėtoti vaikų ir jaunimo ugdymo galimybes ir prieinamumą.</v>
      </c>
      <c r="D60" s="235">
        <f>'Visi duomenys'!AP56</f>
        <v>0</v>
      </c>
      <c r="E60" s="235">
        <f>'Visi duomenys'!AQ56</f>
        <v>0</v>
      </c>
      <c r="F60" s="235">
        <f>'Visi duomenys'!AR56</f>
        <v>0</v>
      </c>
      <c r="G60" s="235">
        <f>'Visi duomenys'!AS56</f>
        <v>0</v>
      </c>
      <c r="H60" s="235">
        <f>'Visi duomenys'!AT56</f>
        <v>0</v>
      </c>
      <c r="I60" s="235">
        <f>'Visi duomenys'!AU56</f>
        <v>0</v>
      </c>
      <c r="J60" s="235">
        <f>'Visi duomenys'!AV56</f>
        <v>0</v>
      </c>
      <c r="K60" s="235">
        <f>'Visi duomenys'!AW56</f>
        <v>0</v>
      </c>
      <c r="L60" s="235">
        <f>'Visi duomenys'!AX56</f>
        <v>0</v>
      </c>
      <c r="M60" s="235">
        <f>'Visi duomenys'!AY56</f>
        <v>0</v>
      </c>
      <c r="N60" s="235">
        <f>'Visi duomenys'!AZ56</f>
        <v>0</v>
      </c>
      <c r="O60" s="235">
        <f>'Visi duomenys'!BA56</f>
        <v>0</v>
      </c>
      <c r="P60" s="235">
        <f>'Visi duomenys'!BB56</f>
        <v>0</v>
      </c>
      <c r="Q60" s="235">
        <f>'Visi duomenys'!BC56</f>
        <v>0</v>
      </c>
      <c r="R60" s="235">
        <f>'Visi duomenys'!BD56</f>
        <v>0</v>
      </c>
      <c r="S60" s="235">
        <f>'Visi duomenys'!BE56</f>
        <v>0</v>
      </c>
      <c r="T60" s="235">
        <f>'Visi duomenys'!BF56</f>
        <v>0</v>
      </c>
      <c r="U60" s="235">
        <f>'Visi duomenys'!BG56</f>
        <v>0</v>
      </c>
    </row>
    <row r="61" spans="1:21" x14ac:dyDescent="0.25">
      <c r="A61" s="236" t="str">
        <f>'Visi duomenys'!A57</f>
        <v>2.1.1.1</v>
      </c>
      <c r="B61" s="236" t="str">
        <f>'Visi duomenys'!B57</f>
        <v/>
      </c>
      <c r="C61" s="240" t="str">
        <f>'Visi duomenys'!D57</f>
        <v>Priemonė: Mokyklų tinklo efektyvumo didinimas „Modernizuoti bendrojo ugdymo įstaigas ir aprūpinti jas gamtos, technologijų, menų ir kitų mokslų laboratorijų įranga“</v>
      </c>
      <c r="D61" s="235">
        <f>'Visi duomenys'!AP57</f>
        <v>0</v>
      </c>
      <c r="E61" s="235">
        <f>'Visi duomenys'!AQ57</f>
        <v>0</v>
      </c>
      <c r="F61" s="235">
        <f>'Visi duomenys'!AR57</f>
        <v>0</v>
      </c>
      <c r="G61" s="235">
        <f>'Visi duomenys'!AS57</f>
        <v>0</v>
      </c>
      <c r="H61" s="235">
        <f>'Visi duomenys'!AT57</f>
        <v>0</v>
      </c>
      <c r="I61" s="235">
        <f>'Visi duomenys'!AU57</f>
        <v>0</v>
      </c>
      <c r="J61" s="235">
        <f>'Visi duomenys'!AV57</f>
        <v>0</v>
      </c>
      <c r="K61" s="235">
        <f>'Visi duomenys'!AW57</f>
        <v>0</v>
      </c>
      <c r="L61" s="235">
        <f>'Visi duomenys'!AX57</f>
        <v>0</v>
      </c>
      <c r="M61" s="235">
        <f>'Visi duomenys'!AY57</f>
        <v>0</v>
      </c>
      <c r="N61" s="235">
        <f>'Visi duomenys'!AZ57</f>
        <v>0</v>
      </c>
      <c r="O61" s="235">
        <f>'Visi duomenys'!BA57</f>
        <v>0</v>
      </c>
      <c r="P61" s="235">
        <f>'Visi duomenys'!BB57</f>
        <v>0</v>
      </c>
      <c r="Q61" s="235">
        <f>'Visi duomenys'!BC57</f>
        <v>0</v>
      </c>
      <c r="R61" s="235">
        <f>'Visi duomenys'!BD57</f>
        <v>0</v>
      </c>
      <c r="S61" s="235">
        <f>'Visi duomenys'!BE57</f>
        <v>0</v>
      </c>
      <c r="T61" s="235">
        <f>'Visi duomenys'!BF57</f>
        <v>0</v>
      </c>
      <c r="U61" s="235">
        <f>'Visi duomenys'!BG57</f>
        <v>0</v>
      </c>
    </row>
    <row r="62" spans="1:21" x14ac:dyDescent="0.25">
      <c r="A62" s="237" t="str">
        <f>'Visi duomenys'!A58</f>
        <v>2.1.1.1.1</v>
      </c>
      <c r="B62" s="237" t="str">
        <f>'Visi duomenys'!B58</f>
        <v>R087724-220000-1169</v>
      </c>
      <c r="C62" s="238" t="str">
        <f>'Visi duomenys'!D58</f>
        <v>Šilalės Simono Gaudėšiaus gimnazijos pastato dalies patalpų modernizavimas ir aprūpinimas įranga</v>
      </c>
      <c r="D62" s="237" t="str">
        <f>'Visi duomenys'!AP58</f>
        <v>P.B.235</v>
      </c>
      <c r="E62" s="237" t="str">
        <f>'Visi duomenys'!AQ58</f>
        <v>Investicijas gavusios vaikų priežiūros arba švietimo infrastruktūros pajėgumas (skaičius)</v>
      </c>
      <c r="F62" s="237">
        <f>'Visi duomenys'!AR58</f>
        <v>480</v>
      </c>
      <c r="G62" s="237" t="str">
        <f>'Visi duomenys'!AS58</f>
        <v>P.N.722</v>
      </c>
      <c r="H62" s="237" t="str">
        <f>'Visi duomenys'!AT58</f>
        <v>Pagal veiksmų programą ERPF lėšomis atnaujintos bendrojo ugdymo mokyklos (skaičius)</v>
      </c>
      <c r="I62" s="237">
        <f>'Visi duomenys'!AU58</f>
        <v>1</v>
      </c>
      <c r="J62" s="237">
        <f>'Visi duomenys'!AV58</f>
        <v>0</v>
      </c>
      <c r="K62" s="237">
        <f>'Visi duomenys'!AW58</f>
        <v>0</v>
      </c>
      <c r="L62" s="237">
        <f>'Visi duomenys'!AX58</f>
        <v>0</v>
      </c>
      <c r="M62" s="237">
        <f>'Visi duomenys'!AY58</f>
        <v>0</v>
      </c>
      <c r="N62" s="237">
        <f>'Visi duomenys'!AZ58</f>
        <v>0</v>
      </c>
      <c r="O62" s="237">
        <f>'Visi duomenys'!BA58</f>
        <v>0</v>
      </c>
      <c r="P62" s="237">
        <f>'Visi duomenys'!BB58</f>
        <v>0</v>
      </c>
      <c r="Q62" s="237">
        <f>'Visi duomenys'!BC58</f>
        <v>0</v>
      </c>
      <c r="R62" s="237">
        <f>'Visi duomenys'!BD58</f>
        <v>0</v>
      </c>
      <c r="S62" s="237">
        <f>'Visi duomenys'!BE58</f>
        <v>0</v>
      </c>
      <c r="T62" s="237">
        <f>'Visi duomenys'!BF58</f>
        <v>0</v>
      </c>
      <c r="U62" s="237">
        <f>'Visi duomenys'!BG58</f>
        <v>0</v>
      </c>
    </row>
    <row r="63" spans="1:21" x14ac:dyDescent="0.25">
      <c r="A63" s="237" t="str">
        <f>'Visi duomenys'!A59</f>
        <v>2.1.1.1.2</v>
      </c>
      <c r="B63" s="237" t="str">
        <f>'Visi duomenys'!B59</f>
        <v>R087724-220000-1170</v>
      </c>
      <c r="C63" s="238" t="str">
        <f>'Visi duomenys'!D59</f>
        <v>Mokyklų tinklo efektyvumo didinimas Pagėgių Algimanto Mackaus gimnazijoje</v>
      </c>
      <c r="D63" s="237" t="str">
        <f>'Visi duomenys'!AP59</f>
        <v>P.B.235</v>
      </c>
      <c r="E63" s="237" t="str">
        <f>'Visi duomenys'!AQ59</f>
        <v>Investicijas gavusios vaikų priežiūros arba švietimo infrastruktūros pajėgumas (skaičius)</v>
      </c>
      <c r="F63" s="237">
        <f>'Visi duomenys'!AR59</f>
        <v>344</v>
      </c>
      <c r="G63" s="237" t="str">
        <f>'Visi duomenys'!AS59</f>
        <v>P.N.722</v>
      </c>
      <c r="H63" s="237" t="str">
        <f>'Visi duomenys'!AT59</f>
        <v>Pagal veiksmų programą ERPF lėšomis atnaujintos bendrojo ugdymo mokyklos (skaičius)</v>
      </c>
      <c r="I63" s="237">
        <f>'Visi duomenys'!AU59</f>
        <v>1</v>
      </c>
      <c r="J63" s="237">
        <f>'Visi duomenys'!AV59</f>
        <v>0</v>
      </c>
      <c r="K63" s="237">
        <f>'Visi duomenys'!AW59</f>
        <v>0</v>
      </c>
      <c r="L63" s="237">
        <f>'Visi duomenys'!AX59</f>
        <v>0</v>
      </c>
      <c r="M63" s="237">
        <f>'Visi duomenys'!AY59</f>
        <v>0</v>
      </c>
      <c r="N63" s="237">
        <f>'Visi duomenys'!AZ59</f>
        <v>0</v>
      </c>
      <c r="O63" s="237">
        <f>'Visi duomenys'!BA59</f>
        <v>0</v>
      </c>
      <c r="P63" s="237">
        <f>'Visi duomenys'!BB59</f>
        <v>0</v>
      </c>
      <c r="Q63" s="237">
        <f>'Visi duomenys'!BC59</f>
        <v>0</v>
      </c>
      <c r="R63" s="237">
        <f>'Visi duomenys'!BD59</f>
        <v>0</v>
      </c>
      <c r="S63" s="237">
        <f>'Visi duomenys'!BE59</f>
        <v>0</v>
      </c>
      <c r="T63" s="237">
        <f>'Visi duomenys'!BF59</f>
        <v>0</v>
      </c>
      <c r="U63" s="237">
        <f>'Visi duomenys'!BG59</f>
        <v>0</v>
      </c>
    </row>
    <row r="64" spans="1:21" x14ac:dyDescent="0.25">
      <c r="A64" s="237" t="str">
        <f>'Visi duomenys'!A60</f>
        <v>2.1.1.1.3</v>
      </c>
      <c r="B64" s="237" t="str">
        <f>'Visi duomenys'!B60</f>
        <v>R087724-220000-1171</v>
      </c>
      <c r="C64" s="238" t="str">
        <f>'Visi duomenys'!D60</f>
        <v>Ikimokyklinio ir priešmokyklinio ugdymo patalpų įrengimas Eržvilko gimnazijoje</v>
      </c>
      <c r="D64" s="237" t="str">
        <f>'Visi duomenys'!AP60</f>
        <v>P.B.235</v>
      </c>
      <c r="E64" s="237" t="str">
        <f>'Visi duomenys'!AQ60</f>
        <v>Investicijas gavusios vaikų priežiūros arba švietimo infrastruktūros pajėgumas (skaičius)</v>
      </c>
      <c r="F64" s="237">
        <f>'Visi duomenys'!AR60</f>
        <v>250</v>
      </c>
      <c r="G64" s="237" t="str">
        <f>'Visi duomenys'!AS60</f>
        <v>P.N.722</v>
      </c>
      <c r="H64" s="237" t="str">
        <f>'Visi duomenys'!AT60</f>
        <v>Pagal veiksmų programą ERPF lėšomis atnaujintos bendrojo ugdymo mokyklos (skaičius)</v>
      </c>
      <c r="I64" s="237">
        <f>'Visi duomenys'!AU60</f>
        <v>1</v>
      </c>
      <c r="J64" s="237" t="str">
        <f>'Visi duomenys'!AV60</f>
        <v>P.S.380</v>
      </c>
      <c r="K64" s="237" t="str">
        <f>'Visi duomenys'!AW60</f>
        <v>Pagal veiksmų programą ERPF lėšomis sukurtos naujos ikimokyklinio ir priešmokyklinio ugdymo vietos</v>
      </c>
      <c r="L64" s="237">
        <f>'Visi duomenys'!AX60</f>
        <v>20</v>
      </c>
      <c r="M64" s="237">
        <f>'Visi duomenys'!AY60</f>
        <v>0</v>
      </c>
      <c r="N64" s="237">
        <f>'Visi duomenys'!AZ60</f>
        <v>0</v>
      </c>
      <c r="O64" s="237">
        <f>'Visi duomenys'!BA60</f>
        <v>0</v>
      </c>
      <c r="P64" s="237">
        <f>'Visi duomenys'!BB60</f>
        <v>0</v>
      </c>
      <c r="Q64" s="237">
        <f>'Visi duomenys'!BC60</f>
        <v>0</v>
      </c>
      <c r="R64" s="237">
        <f>'Visi duomenys'!BD60</f>
        <v>0</v>
      </c>
      <c r="S64" s="237">
        <f>'Visi duomenys'!BE60</f>
        <v>0</v>
      </c>
      <c r="T64" s="237">
        <f>'Visi duomenys'!BF60</f>
        <v>0</v>
      </c>
      <c r="U64" s="237">
        <f>'Visi duomenys'!BG60</f>
        <v>0</v>
      </c>
    </row>
    <row r="65" spans="1:21" x14ac:dyDescent="0.25">
      <c r="A65" s="237" t="str">
        <f>'Visi duomenys'!A61</f>
        <v>2.1.1.1.4</v>
      </c>
      <c r="B65" s="237" t="str">
        <f>'Visi duomenys'!B61</f>
        <v>R087724-220000-1172</v>
      </c>
      <c r="C65" s="238" t="str">
        <f>'Visi duomenys'!D61</f>
        <v>Tauragės Martyno Mažvydo progimnazijos modernizavimas</v>
      </c>
      <c r="D65" s="237" t="str">
        <f>'Visi duomenys'!AP61</f>
        <v>P.B.235</v>
      </c>
      <c r="E65" s="237" t="str">
        <f>'Visi duomenys'!AQ61</f>
        <v>Investicijas gavusios vaikų priežiūros arba švietimo infrastruktūros pajėgumas (skaičius)</v>
      </c>
      <c r="F65" s="237">
        <f>'Visi duomenys'!AR61</f>
        <v>594</v>
      </c>
      <c r="G65" s="237" t="str">
        <f>'Visi duomenys'!AS61</f>
        <v>P.N.722</v>
      </c>
      <c r="H65" s="237" t="str">
        <f>'Visi duomenys'!AT61</f>
        <v>Pagal veiksmų programą ERPF lėšomis atnaujintos bendrojo ugdymo mokyklos (skaičius)</v>
      </c>
      <c r="I65" s="237">
        <f>'Visi duomenys'!AU61</f>
        <v>1</v>
      </c>
      <c r="J65" s="237">
        <f>'Visi duomenys'!AV61</f>
        <v>0</v>
      </c>
      <c r="K65" s="237">
        <f>'Visi duomenys'!AW61</f>
        <v>0</v>
      </c>
      <c r="L65" s="237">
        <f>'Visi duomenys'!AX61</f>
        <v>0</v>
      </c>
      <c r="M65" s="237">
        <f>'Visi duomenys'!AY61</f>
        <v>0</v>
      </c>
      <c r="N65" s="237">
        <f>'Visi duomenys'!AZ61</f>
        <v>0</v>
      </c>
      <c r="O65" s="237">
        <f>'Visi duomenys'!BA61</f>
        <v>0</v>
      </c>
      <c r="P65" s="237">
        <f>'Visi duomenys'!BB61</f>
        <v>0</v>
      </c>
      <c r="Q65" s="237">
        <f>'Visi duomenys'!BC61</f>
        <v>0</v>
      </c>
      <c r="R65" s="237">
        <f>'Visi duomenys'!BD61</f>
        <v>0</v>
      </c>
      <c r="S65" s="237">
        <f>'Visi duomenys'!BE61</f>
        <v>0</v>
      </c>
      <c r="T65" s="237">
        <f>'Visi duomenys'!BF61</f>
        <v>0</v>
      </c>
      <c r="U65" s="237">
        <f>'Visi duomenys'!BG61</f>
        <v>0</v>
      </c>
    </row>
    <row r="66" spans="1:21" x14ac:dyDescent="0.25">
      <c r="A66" s="236" t="str">
        <f>'Visi duomenys'!A62</f>
        <v>2.1.1.2</v>
      </c>
      <c r="B66" s="236" t="str">
        <f>'Visi duomenys'!B62</f>
        <v/>
      </c>
      <c r="C66" s="240" t="str">
        <f>'Visi duomenys'!D62</f>
        <v>Priemonė: Neformaliojo švietimo infrastruktūros tobulinimas „Plėtoti vaikų ir jauninimo neformaliojo ugdymo galimybes (ypač kaimo vietovėse)“</v>
      </c>
      <c r="D66" s="235">
        <f>'Visi duomenys'!AP62</f>
        <v>0</v>
      </c>
      <c r="E66" s="235">
        <f>'Visi duomenys'!AQ62</f>
        <v>0</v>
      </c>
      <c r="F66" s="235">
        <f>'Visi duomenys'!AR62</f>
        <v>0</v>
      </c>
      <c r="G66" s="235">
        <f>'Visi duomenys'!AS62</f>
        <v>0</v>
      </c>
      <c r="H66" s="235">
        <f>'Visi duomenys'!AT62</f>
        <v>0</v>
      </c>
      <c r="I66" s="235">
        <f>'Visi duomenys'!AU62</f>
        <v>0</v>
      </c>
      <c r="J66" s="235">
        <f>'Visi duomenys'!AV62</f>
        <v>0</v>
      </c>
      <c r="K66" s="235">
        <f>'Visi duomenys'!AW62</f>
        <v>0</v>
      </c>
      <c r="L66" s="235">
        <f>'Visi duomenys'!AX62</f>
        <v>0</v>
      </c>
      <c r="M66" s="235">
        <f>'Visi duomenys'!AY62</f>
        <v>0</v>
      </c>
      <c r="N66" s="235">
        <f>'Visi duomenys'!AZ62</f>
        <v>0</v>
      </c>
      <c r="O66" s="235">
        <f>'Visi duomenys'!BA62</f>
        <v>0</v>
      </c>
      <c r="P66" s="235">
        <f>'Visi duomenys'!BB62</f>
        <v>0</v>
      </c>
      <c r="Q66" s="235">
        <f>'Visi duomenys'!BC62</f>
        <v>0</v>
      </c>
      <c r="R66" s="235">
        <f>'Visi duomenys'!BD62</f>
        <v>0</v>
      </c>
      <c r="S66" s="235">
        <f>'Visi duomenys'!BE62</f>
        <v>0</v>
      </c>
      <c r="T66" s="235">
        <f>'Visi duomenys'!BF62</f>
        <v>0</v>
      </c>
      <c r="U66" s="235">
        <f>'Visi duomenys'!BG62</f>
        <v>0</v>
      </c>
    </row>
    <row r="67" spans="1:21" x14ac:dyDescent="0.25">
      <c r="A67" s="237" t="str">
        <f>'Visi duomenys'!A63</f>
        <v>2.1.1.2.1</v>
      </c>
      <c r="B67" s="237" t="str">
        <f>'Visi duomenys'!B63</f>
        <v>R087725-240000-1174</v>
      </c>
      <c r="C67" s="238" t="str">
        <f>'Visi duomenys'!D63</f>
        <v>Neformaliojo švietimo infrastruktūros tobulinimas Pagėgių meno ir sporto mokykloje</v>
      </c>
      <c r="D67" s="237" t="str">
        <f>'Visi duomenys'!AP63</f>
        <v>P.N.723</v>
      </c>
      <c r="E67" s="237" t="str">
        <f>'Visi duomenys'!AQ63</f>
        <v>Pagal veiksmų programą ERPF lėšomis atnaujintos neformaliojo ugdymo mokyklos (skaičius)</v>
      </c>
      <c r="F67" s="237">
        <f>'Visi duomenys'!AR63</f>
        <v>1</v>
      </c>
      <c r="G67" s="237" t="str">
        <f>'Visi duomenys'!AS63</f>
        <v>P.B.235</v>
      </c>
      <c r="H67" s="237" t="str">
        <f>'Visi duomenys'!AT63</f>
        <v>Investicijas gavusios vaikų priežiūros arba švietimo infrastruktūros pajėgumas (skaičius)</v>
      </c>
      <c r="I67" s="237">
        <f>'Visi duomenys'!AU63</f>
        <v>342</v>
      </c>
      <c r="J67" s="237">
        <f>'Visi duomenys'!AV63</f>
        <v>0</v>
      </c>
      <c r="K67" s="237">
        <f>'Visi duomenys'!AW63</f>
        <v>0</v>
      </c>
      <c r="L67" s="237">
        <f>'Visi duomenys'!AX63</f>
        <v>0</v>
      </c>
      <c r="M67" s="237">
        <f>'Visi duomenys'!AY63</f>
        <v>0</v>
      </c>
      <c r="N67" s="237">
        <f>'Visi duomenys'!AZ63</f>
        <v>0</v>
      </c>
      <c r="O67" s="237">
        <f>'Visi duomenys'!BA63</f>
        <v>0</v>
      </c>
      <c r="P67" s="237">
        <f>'Visi duomenys'!BB63</f>
        <v>0</v>
      </c>
      <c r="Q67" s="237">
        <f>'Visi duomenys'!BC63</f>
        <v>0</v>
      </c>
      <c r="R67" s="237">
        <f>'Visi duomenys'!BD63</f>
        <v>0</v>
      </c>
      <c r="S67" s="237">
        <f>'Visi duomenys'!BE63</f>
        <v>0</v>
      </c>
      <c r="T67" s="237">
        <f>'Visi duomenys'!BF63</f>
        <v>0</v>
      </c>
      <c r="U67" s="237">
        <f>'Visi duomenys'!BG63</f>
        <v>0</v>
      </c>
    </row>
    <row r="68" spans="1:21" x14ac:dyDescent="0.25">
      <c r="A68" s="237" t="str">
        <f>'Visi duomenys'!A64</f>
        <v>2.1.1.2.2</v>
      </c>
      <c r="B68" s="237" t="str">
        <f>'Visi duomenys'!B64</f>
        <v>R087725-240000-1175</v>
      </c>
      <c r="C68" s="238" t="str">
        <f>'Visi duomenys'!D64</f>
        <v>Jurbarko Antano Sodeikos meno mokyklos atnaujinimas ir pritaikymas neformaliajam ugdymui</v>
      </c>
      <c r="D68" s="237" t="str">
        <f>'Visi duomenys'!AP64</f>
        <v>P.N.723</v>
      </c>
      <c r="E68" s="237" t="str">
        <f>'Visi duomenys'!AQ64</f>
        <v>Pagal veiksmų programą ERPF lėšomis atnaujintos neformaliojo ugdymo mokyklos (skaičius)</v>
      </c>
      <c r="F68" s="237">
        <f>'Visi duomenys'!AR64</f>
        <v>1</v>
      </c>
      <c r="G68" s="237" t="str">
        <f>'Visi duomenys'!AS64</f>
        <v>P.B.235</v>
      </c>
      <c r="H68" s="237" t="str">
        <f>'Visi duomenys'!AT64</f>
        <v>Investicijas gavusios vaikų priežiūros arba švietimo infrastruktūros pajėgumas (skaičius)</v>
      </c>
      <c r="I68" s="237">
        <f>'Visi duomenys'!AU64</f>
        <v>269</v>
      </c>
      <c r="J68" s="237">
        <f>'Visi duomenys'!AV64</f>
        <v>0</v>
      </c>
      <c r="K68" s="237">
        <f>'Visi duomenys'!AW64</f>
        <v>0</v>
      </c>
      <c r="L68" s="237">
        <f>'Visi duomenys'!AX64</f>
        <v>0</v>
      </c>
      <c r="M68" s="237">
        <f>'Visi duomenys'!AY64</f>
        <v>0</v>
      </c>
      <c r="N68" s="237">
        <f>'Visi duomenys'!AZ64</f>
        <v>0</v>
      </c>
      <c r="O68" s="237">
        <f>'Visi duomenys'!BA64</f>
        <v>0</v>
      </c>
      <c r="P68" s="237">
        <f>'Visi duomenys'!BB64</f>
        <v>0</v>
      </c>
      <c r="Q68" s="237">
        <f>'Visi duomenys'!BC64</f>
        <v>0</v>
      </c>
      <c r="R68" s="237">
        <f>'Visi duomenys'!BD64</f>
        <v>0</v>
      </c>
      <c r="S68" s="237">
        <f>'Visi duomenys'!BE64</f>
        <v>0</v>
      </c>
      <c r="T68" s="237">
        <f>'Visi duomenys'!BF64</f>
        <v>0</v>
      </c>
      <c r="U68" s="237">
        <f>'Visi duomenys'!BG64</f>
        <v>0</v>
      </c>
    </row>
    <row r="69" spans="1:21" x14ac:dyDescent="0.25">
      <c r="A69" s="237" t="str">
        <f>'Visi duomenys'!A65</f>
        <v>2.1.1.2.3</v>
      </c>
      <c r="B69" s="237" t="str">
        <f>'Visi duomenys'!B65</f>
        <v>R087725-240000-1176</v>
      </c>
      <c r="C69" s="238" t="str">
        <f>'Visi duomenys'!D65</f>
        <v>Vaikų ir jaunimo neformalaus ugdymosi galimybių plėtra Tauragės Moksleivių kūrybos centre</v>
      </c>
      <c r="D69" s="237" t="str">
        <f>'Visi duomenys'!AP65</f>
        <v>P.N.723</v>
      </c>
      <c r="E69" s="237" t="str">
        <f>'Visi duomenys'!AQ65</f>
        <v>Pagal veiksmų programą ERPF lėšomis atnaujintos neformaliojo ugdymo mokyklos (skaičius)</v>
      </c>
      <c r="F69" s="237">
        <f>'Visi duomenys'!AR65</f>
        <v>1</v>
      </c>
      <c r="G69" s="237" t="str">
        <f>'Visi duomenys'!AS65</f>
        <v>P.B.235</v>
      </c>
      <c r="H69" s="237" t="str">
        <f>'Visi duomenys'!AT65</f>
        <v>Investicijas gavusios vaikų priežiūros arba švietimo infrastruktūros pajėgumas (skaičius)</v>
      </c>
      <c r="I69" s="237">
        <f>'Visi duomenys'!AU65</f>
        <v>650</v>
      </c>
      <c r="J69" s="237">
        <f>'Visi duomenys'!AV65</f>
        <v>0</v>
      </c>
      <c r="K69" s="237">
        <f>'Visi duomenys'!AW65</f>
        <v>0</v>
      </c>
      <c r="L69" s="237">
        <f>'Visi duomenys'!AX65</f>
        <v>0</v>
      </c>
      <c r="M69" s="237">
        <f>'Visi duomenys'!AY65</f>
        <v>0</v>
      </c>
      <c r="N69" s="237">
        <f>'Visi duomenys'!AZ65</f>
        <v>0</v>
      </c>
      <c r="O69" s="237">
        <f>'Visi duomenys'!BA65</f>
        <v>0</v>
      </c>
      <c r="P69" s="237">
        <f>'Visi duomenys'!BB65</f>
        <v>0</v>
      </c>
      <c r="Q69" s="237">
        <f>'Visi duomenys'!BC65</f>
        <v>0</v>
      </c>
      <c r="R69" s="237">
        <f>'Visi duomenys'!BD65</f>
        <v>0</v>
      </c>
      <c r="S69" s="237">
        <f>'Visi duomenys'!BE65</f>
        <v>0</v>
      </c>
      <c r="T69" s="237">
        <f>'Visi duomenys'!BF65</f>
        <v>0</v>
      </c>
      <c r="U69" s="237">
        <f>'Visi duomenys'!BG65</f>
        <v>0</v>
      </c>
    </row>
    <row r="70" spans="1:21" x14ac:dyDescent="0.25">
      <c r="A70" s="237" t="str">
        <f>'Visi duomenys'!A66</f>
        <v>2.1.1.2.4</v>
      </c>
      <c r="B70" s="237" t="str">
        <f>'Visi duomenys'!B66</f>
        <v>R087725-240000-1177</v>
      </c>
      <c r="C70" s="238" t="str">
        <f>'Visi duomenys'!D66</f>
        <v>Šilalės meno mokyklos infrastruktūros tobulinimas plėtojant vaikų ir jaunimo neformaliojo ugdymo galimybes</v>
      </c>
      <c r="D70" s="237" t="str">
        <f>'Visi duomenys'!AP66</f>
        <v>P.N.723</v>
      </c>
      <c r="E70" s="237" t="str">
        <f>'Visi duomenys'!AQ66</f>
        <v>Pagal veiksmų programą ERPF lėšomis atnaujintos neformaliojo ugdymo mokyklos (skaičius)</v>
      </c>
      <c r="F70" s="237">
        <f>'Visi duomenys'!AR66</f>
        <v>1</v>
      </c>
      <c r="G70" s="237" t="str">
        <f>'Visi duomenys'!AS66</f>
        <v>P.B.235</v>
      </c>
      <c r="H70" s="237" t="str">
        <f>'Visi duomenys'!AT66</f>
        <v>Investicijas gavusios vaikų priežiūros arba švietimo infrastruktūros pajėgumas (skaičius)</v>
      </c>
      <c r="I70" s="237">
        <f>'Visi duomenys'!AU66</f>
        <v>60</v>
      </c>
      <c r="J70" s="237">
        <f>'Visi duomenys'!AV66</f>
        <v>0</v>
      </c>
      <c r="K70" s="237">
        <f>'Visi duomenys'!AW66</f>
        <v>0</v>
      </c>
      <c r="L70" s="237">
        <f>'Visi duomenys'!AX66</f>
        <v>0</v>
      </c>
      <c r="M70" s="237">
        <f>'Visi duomenys'!AY66</f>
        <v>0</v>
      </c>
      <c r="N70" s="237">
        <f>'Visi duomenys'!AZ66</f>
        <v>0</v>
      </c>
      <c r="O70" s="237">
        <f>'Visi duomenys'!BA66</f>
        <v>0</v>
      </c>
      <c r="P70" s="237">
        <f>'Visi duomenys'!BB66</f>
        <v>0</v>
      </c>
      <c r="Q70" s="237">
        <f>'Visi duomenys'!BC66</f>
        <v>0</v>
      </c>
      <c r="R70" s="237">
        <f>'Visi duomenys'!BD66</f>
        <v>0</v>
      </c>
      <c r="S70" s="237">
        <f>'Visi duomenys'!BE66</f>
        <v>0</v>
      </c>
      <c r="T70" s="237">
        <f>'Visi duomenys'!BF66</f>
        <v>0</v>
      </c>
      <c r="U70" s="237">
        <f>'Visi duomenys'!BG66</f>
        <v>0</v>
      </c>
    </row>
    <row r="71" spans="1:21" x14ac:dyDescent="0.25">
      <c r="A71" s="236" t="str">
        <f>'Visi duomenys'!A67</f>
        <v>2.1.1.3</v>
      </c>
      <c r="B71" s="236" t="str">
        <f>'Visi duomenys'!B67</f>
        <v/>
      </c>
      <c r="C71" s="240" t="str">
        <f>'Visi duomenys'!D67</f>
        <v>Priemonė: Ikimokyklinio ir priešmokyklinio ugdymo prieinamumo didinimas</v>
      </c>
      <c r="D71" s="235">
        <f>'Visi duomenys'!AP67</f>
        <v>0</v>
      </c>
      <c r="E71" s="235">
        <f>'Visi duomenys'!AQ67</f>
        <v>0</v>
      </c>
      <c r="F71" s="235">
        <f>'Visi duomenys'!AR67</f>
        <v>0</v>
      </c>
      <c r="G71" s="235">
        <f>'Visi duomenys'!AS67</f>
        <v>0</v>
      </c>
      <c r="H71" s="235">
        <f>'Visi duomenys'!AT67</f>
        <v>0</v>
      </c>
      <c r="I71" s="235">
        <f>'Visi duomenys'!AU67</f>
        <v>0</v>
      </c>
      <c r="J71" s="235">
        <f>'Visi duomenys'!AV67</f>
        <v>0</v>
      </c>
      <c r="K71" s="235">
        <f>'Visi duomenys'!AW67</f>
        <v>0</v>
      </c>
      <c r="L71" s="235">
        <f>'Visi duomenys'!AX67</f>
        <v>0</v>
      </c>
      <c r="M71" s="235">
        <f>'Visi duomenys'!AY67</f>
        <v>0</v>
      </c>
      <c r="N71" s="235">
        <f>'Visi duomenys'!AZ67</f>
        <v>0</v>
      </c>
      <c r="O71" s="235">
        <f>'Visi duomenys'!BA67</f>
        <v>0</v>
      </c>
      <c r="P71" s="235">
        <f>'Visi duomenys'!BB67</f>
        <v>0</v>
      </c>
      <c r="Q71" s="235">
        <f>'Visi duomenys'!BC67</f>
        <v>0</v>
      </c>
      <c r="R71" s="235">
        <f>'Visi duomenys'!BD67</f>
        <v>0</v>
      </c>
      <c r="S71" s="235">
        <f>'Visi duomenys'!BE67</f>
        <v>0</v>
      </c>
      <c r="T71" s="235">
        <f>'Visi duomenys'!BF67</f>
        <v>0</v>
      </c>
      <c r="U71" s="235">
        <f>'Visi duomenys'!BG67</f>
        <v>0</v>
      </c>
    </row>
    <row r="72" spans="1:21" x14ac:dyDescent="0.25">
      <c r="A72" s="237" t="str">
        <f>'Visi duomenys'!A68</f>
        <v>2.1.1.3.1</v>
      </c>
      <c r="B72" s="237" t="str">
        <f>'Visi duomenys'!B68</f>
        <v>R087705-230000-1179</v>
      </c>
      <c r="C72" s="238" t="str">
        <f>'Visi duomenys'!D68</f>
        <v>Ikimokyklinio ugdymo prieinamumo didinimas Šilalės mieste</v>
      </c>
      <c r="D72" s="237" t="str">
        <f>'Visi duomenys'!AP68</f>
        <v>P.B.235</v>
      </c>
      <c r="E72" s="237" t="str">
        <f>'Visi duomenys'!AQ68</f>
        <v>Investicijas gavusios vaikų priežiūros arba švietimo infrastruktūros pajėgumas (skaičius)</v>
      </c>
      <c r="F72" s="237">
        <f>'Visi duomenys'!AR68</f>
        <v>261</v>
      </c>
      <c r="G72" s="237" t="str">
        <f>'Visi duomenys'!AS68</f>
        <v>P.S.380</v>
      </c>
      <c r="H72" s="237" t="str">
        <f>'Visi duomenys'!AT68</f>
        <v>Pagal veiksmų programą ERPF lėšomis sukurtos naujos ikimokyklinio ir priešmokyklinio ugdymo vietos</v>
      </c>
      <c r="I72" s="237">
        <f>'Visi duomenys'!AU68</f>
        <v>100</v>
      </c>
      <c r="J72" s="237" t="str">
        <f>'Visi duomenys'!AV68</f>
        <v>P.N.717</v>
      </c>
      <c r="K72" s="237" t="str">
        <f>'Visi duomenys'!AW68</f>
        <v>Pagal veiksmų programą ERPF lėšomis atnaujintos ikimokyklinio ir priešmokyklinio ugdymo mokyklos</v>
      </c>
      <c r="L72" s="237">
        <f>'Visi duomenys'!AX68</f>
        <v>1</v>
      </c>
      <c r="M72" s="237">
        <f>'Visi duomenys'!AY68</f>
        <v>0</v>
      </c>
      <c r="N72" s="237">
        <f>'Visi duomenys'!AZ68</f>
        <v>0</v>
      </c>
      <c r="O72" s="237">
        <f>'Visi duomenys'!BA68</f>
        <v>0</v>
      </c>
      <c r="P72" s="237">
        <f>'Visi duomenys'!BB68</f>
        <v>0</v>
      </c>
      <c r="Q72" s="237">
        <f>'Visi duomenys'!BC68</f>
        <v>0</v>
      </c>
      <c r="R72" s="237">
        <f>'Visi duomenys'!BD68</f>
        <v>0</v>
      </c>
      <c r="S72" s="237">
        <f>'Visi duomenys'!BE68</f>
        <v>0</v>
      </c>
      <c r="T72" s="237">
        <f>'Visi duomenys'!BF68</f>
        <v>0</v>
      </c>
      <c r="U72" s="237">
        <f>'Visi duomenys'!BG68</f>
        <v>0</v>
      </c>
    </row>
    <row r="73" spans="1:21" x14ac:dyDescent="0.25">
      <c r="A73" s="237" t="str">
        <f>'Visi duomenys'!A69</f>
        <v>2.1.1.3.2</v>
      </c>
      <c r="B73" s="237" t="str">
        <f>'Visi duomenys'!B69</f>
        <v>R087705-230000-1180</v>
      </c>
      <c r="C73" s="238" t="str">
        <f>'Visi duomenys'!D69</f>
        <v>Ikimokyklinio ir priešmokyklinio ugdymo prieinamumo didinimas Rotulių lopšelyje-darželyje</v>
      </c>
      <c r="D73" s="237" t="str">
        <f>'Visi duomenys'!AP69</f>
        <v>P.B.235</v>
      </c>
      <c r="E73" s="237" t="str">
        <f>'Visi duomenys'!AQ69</f>
        <v>Investicijas gavusios vaikų priežiūros arba švietimo infrastruktūros pajėgumas (skaičius)</v>
      </c>
      <c r="F73" s="237">
        <f>'Visi duomenys'!AR69</f>
        <v>34</v>
      </c>
      <c r="G73" s="237" t="str">
        <f>'Visi duomenys'!AS69</f>
        <v>P.N.717</v>
      </c>
      <c r="H73" s="237" t="str">
        <f>'Visi duomenys'!AT69</f>
        <v>Pagal veiksmų programą ERPF lėšomis atnaujintos ikimokyklinio ir priešmokyklinio ugdymo mokyklos</v>
      </c>
      <c r="I73" s="237">
        <f>'Visi duomenys'!AU69</f>
        <v>1</v>
      </c>
      <c r="J73" s="237" t="str">
        <f>'Visi duomenys'!AV69</f>
        <v>P.N.743</v>
      </c>
      <c r="K73" s="237" t="str">
        <f>'Visi duomenys'!AW69</f>
        <v>Pagal veiksmų programą ERPF lėšomis atnaujintos ikimokyklinio ir/ar priešmokyklinio ugdymo grupės</v>
      </c>
      <c r="L73" s="237">
        <f>'Visi duomenys'!AX69</f>
        <v>2</v>
      </c>
      <c r="M73" s="237">
        <f>'Visi duomenys'!AY69</f>
        <v>0</v>
      </c>
      <c r="N73" s="237">
        <f>'Visi duomenys'!AZ69</f>
        <v>0</v>
      </c>
      <c r="O73" s="237">
        <f>'Visi duomenys'!BA69</f>
        <v>0</v>
      </c>
      <c r="P73" s="237">
        <f>'Visi duomenys'!BB69</f>
        <v>0</v>
      </c>
      <c r="Q73" s="237">
        <f>'Visi duomenys'!BC69</f>
        <v>0</v>
      </c>
      <c r="R73" s="237">
        <f>'Visi duomenys'!BD69</f>
        <v>0</v>
      </c>
      <c r="S73" s="237">
        <f>'Visi duomenys'!BE69</f>
        <v>0</v>
      </c>
      <c r="T73" s="237">
        <f>'Visi duomenys'!BF69</f>
        <v>0</v>
      </c>
      <c r="U73" s="237">
        <f>'Visi duomenys'!BG69</f>
        <v>0</v>
      </c>
    </row>
    <row r="74" spans="1:21" x14ac:dyDescent="0.25">
      <c r="A74" s="237" t="str">
        <f>'Visi duomenys'!A70</f>
        <v>2.1.1.3.3</v>
      </c>
      <c r="B74" s="237" t="str">
        <f>'Visi duomenys'!B70</f>
        <v>R087705-230000-1181</v>
      </c>
      <c r="C74" s="238" t="str">
        <f>'Visi duomenys'!D70</f>
        <v>Ikimokyklinio ir priešmokyklinio ugdymo prieinamumo didinimas, modernizuojant Tauragės vaikų reabilitacijos centro-mokyklos „Pušelė“ ugdymo aplinką</v>
      </c>
      <c r="D74" s="237" t="str">
        <f>'Visi duomenys'!AP70</f>
        <v>P.B.235</v>
      </c>
      <c r="E74" s="237" t="str">
        <f>'Visi duomenys'!AQ70</f>
        <v>Investicijas gavusios vaikų priežiūros arba švietimo infrastruktūros pajėgumas (skaičius)</v>
      </c>
      <c r="F74" s="237">
        <f>'Visi duomenys'!AR70</f>
        <v>245</v>
      </c>
      <c r="G74" s="237" t="str">
        <f>'Visi duomenys'!AS70</f>
        <v>P.N.717</v>
      </c>
      <c r="H74" s="237" t="str">
        <f>'Visi duomenys'!AT70</f>
        <v>Pagal veiksmų programą ERPF lėšomis atnaujintos ikimokyklinio ir priešmokyklinio ugdymo mokyklos</v>
      </c>
      <c r="I74" s="237">
        <f>'Visi duomenys'!AU70</f>
        <v>1</v>
      </c>
      <c r="J74" s="237" t="str">
        <f>'Visi duomenys'!AV70</f>
        <v>P.N.743</v>
      </c>
      <c r="K74" s="237" t="str">
        <f>'Visi duomenys'!AW70</f>
        <v>Pagal veiksmų programą ERPF lėšomis atnaujintos ikimokyklinio ir/ar priešmokyklinio ugdymo grupės</v>
      </c>
      <c r="L74" s="237">
        <f>'Visi duomenys'!AX70</f>
        <v>6</v>
      </c>
      <c r="M74" s="237">
        <f>'Visi duomenys'!AY70</f>
        <v>0</v>
      </c>
      <c r="N74" s="237">
        <f>'Visi duomenys'!AZ70</f>
        <v>0</v>
      </c>
      <c r="O74" s="237">
        <f>'Visi duomenys'!BA70</f>
        <v>0</v>
      </c>
      <c r="P74" s="237">
        <f>'Visi duomenys'!BB70</f>
        <v>0</v>
      </c>
      <c r="Q74" s="237">
        <f>'Visi duomenys'!BC70</f>
        <v>0</v>
      </c>
      <c r="R74" s="237">
        <f>'Visi duomenys'!BD70</f>
        <v>0</v>
      </c>
      <c r="S74" s="237">
        <f>'Visi duomenys'!BE70</f>
        <v>0</v>
      </c>
      <c r="T74" s="237">
        <f>'Visi duomenys'!BF70</f>
        <v>0</v>
      </c>
      <c r="U74" s="237">
        <f>'Visi duomenys'!BG70</f>
        <v>0</v>
      </c>
    </row>
    <row r="75" spans="1:21" x14ac:dyDescent="0.25">
      <c r="A75" s="236" t="str">
        <f>'Visi duomenys'!A71</f>
        <v>2.1.2.</v>
      </c>
      <c r="B75" s="236" t="str">
        <f>'Visi duomenys'!B71</f>
        <v/>
      </c>
      <c r="C75" s="240" t="str">
        <f>'Visi duomenys'!D71</f>
        <v>Uždavinys. Gerinti sveikatos priežiūros įstaigų infrastruktūrą, kelti paslaugų kokybę ir jų prieinamumą (ypač tikslinėms grupėms), diegti sveiko senėjimo procesą regione.</v>
      </c>
      <c r="D75" s="235">
        <f>'Visi duomenys'!AP71</f>
        <v>0</v>
      </c>
      <c r="E75" s="235">
        <f>'Visi duomenys'!AQ71</f>
        <v>0</v>
      </c>
      <c r="F75" s="235">
        <f>'Visi duomenys'!AR71</f>
        <v>0</v>
      </c>
      <c r="G75" s="235">
        <f>'Visi duomenys'!AS71</f>
        <v>0</v>
      </c>
      <c r="H75" s="235">
        <f>'Visi duomenys'!AT71</f>
        <v>0</v>
      </c>
      <c r="I75" s="235">
        <f>'Visi duomenys'!AU71</f>
        <v>0</v>
      </c>
      <c r="J75" s="235">
        <f>'Visi duomenys'!AV71</f>
        <v>0</v>
      </c>
      <c r="K75" s="235">
        <f>'Visi duomenys'!AW71</f>
        <v>0</v>
      </c>
      <c r="L75" s="235">
        <f>'Visi duomenys'!AX71</f>
        <v>0</v>
      </c>
      <c r="M75" s="235">
        <f>'Visi duomenys'!AY71</f>
        <v>0</v>
      </c>
      <c r="N75" s="235">
        <f>'Visi duomenys'!AZ71</f>
        <v>0</v>
      </c>
      <c r="O75" s="235">
        <f>'Visi duomenys'!BA71</f>
        <v>0</v>
      </c>
      <c r="P75" s="235">
        <f>'Visi duomenys'!BB71</f>
        <v>0</v>
      </c>
      <c r="Q75" s="235">
        <f>'Visi duomenys'!BC71</f>
        <v>0</v>
      </c>
      <c r="R75" s="235">
        <f>'Visi duomenys'!BD71</f>
        <v>0</v>
      </c>
      <c r="S75" s="235">
        <f>'Visi duomenys'!BE71</f>
        <v>0</v>
      </c>
      <c r="T75" s="235">
        <f>'Visi duomenys'!BF71</f>
        <v>0</v>
      </c>
      <c r="U75" s="235">
        <f>'Visi duomenys'!BG71</f>
        <v>0</v>
      </c>
    </row>
    <row r="76" spans="1:21" x14ac:dyDescent="0.25">
      <c r="A76" s="236" t="str">
        <f>'Visi duomenys'!A72</f>
        <v>2.1.2.1</v>
      </c>
      <c r="B76" s="236" t="str">
        <f>'Visi duomenys'!B72</f>
        <v/>
      </c>
      <c r="C76" s="240" t="str">
        <f>'Visi duomenys'!D72</f>
        <v>Priemonė: Sveikos gyvensenos skatinimas Tauragės regione</v>
      </c>
      <c r="D76" s="235">
        <f>'Visi duomenys'!AP72</f>
        <v>0</v>
      </c>
      <c r="E76" s="235">
        <f>'Visi duomenys'!AQ72</f>
        <v>0</v>
      </c>
      <c r="F76" s="235">
        <f>'Visi duomenys'!AR72</f>
        <v>0</v>
      </c>
      <c r="G76" s="235">
        <f>'Visi duomenys'!AS72</f>
        <v>0</v>
      </c>
      <c r="H76" s="235">
        <f>'Visi duomenys'!AT72</f>
        <v>0</v>
      </c>
      <c r="I76" s="235">
        <f>'Visi duomenys'!AU72</f>
        <v>0</v>
      </c>
      <c r="J76" s="235">
        <f>'Visi duomenys'!AV72</f>
        <v>0</v>
      </c>
      <c r="K76" s="235">
        <f>'Visi duomenys'!AW72</f>
        <v>0</v>
      </c>
      <c r="L76" s="235">
        <f>'Visi duomenys'!AX72</f>
        <v>0</v>
      </c>
      <c r="M76" s="235">
        <f>'Visi duomenys'!AY72</f>
        <v>0</v>
      </c>
      <c r="N76" s="235">
        <f>'Visi duomenys'!AZ72</f>
        <v>0</v>
      </c>
      <c r="O76" s="235">
        <f>'Visi duomenys'!BA72</f>
        <v>0</v>
      </c>
      <c r="P76" s="235">
        <f>'Visi duomenys'!BB72</f>
        <v>0</v>
      </c>
      <c r="Q76" s="235">
        <f>'Visi duomenys'!BC72</f>
        <v>0</v>
      </c>
      <c r="R76" s="235">
        <f>'Visi duomenys'!BD72</f>
        <v>0</v>
      </c>
      <c r="S76" s="235">
        <f>'Visi duomenys'!BE72</f>
        <v>0</v>
      </c>
      <c r="T76" s="235">
        <f>'Visi duomenys'!BF72</f>
        <v>0</v>
      </c>
      <c r="U76" s="235">
        <f>'Visi duomenys'!BG72</f>
        <v>0</v>
      </c>
    </row>
    <row r="77" spans="1:21" x14ac:dyDescent="0.25">
      <c r="A77" s="237" t="str">
        <f>'Visi duomenys'!A73</f>
        <v>2.1.2.1.1</v>
      </c>
      <c r="B77" s="237" t="str">
        <f>'Visi duomenys'!B73</f>
        <v>R086630-470000-1184</v>
      </c>
      <c r="C77" s="238" t="str">
        <f>'Visi duomenys'!D73</f>
        <v>Sveikos gyvensenos skatinimas Pagėgių savivaldybėje</v>
      </c>
      <c r="D77" s="237" t="str">
        <f>'Visi duomenys'!AP73</f>
        <v>P.S.372</v>
      </c>
      <c r="E77" s="237" t="str">
        <f>'Visi duomenys'!AQ73</f>
        <v>Tikslinių grupių asmenys, kurie dalyvauja informavimo, švietimo ir mokymo renginiuose bei sveikatos raštingumą didinančiose veiklose</v>
      </c>
      <c r="F77" s="237">
        <f>'Visi duomenys'!AR73</f>
        <v>431</v>
      </c>
      <c r="G77" s="237">
        <f>'Visi duomenys'!AS73</f>
        <v>0</v>
      </c>
      <c r="H77" s="237">
        <f>'Visi duomenys'!AT73</f>
        <v>0</v>
      </c>
      <c r="I77" s="237">
        <f>'Visi duomenys'!AU73</f>
        <v>0</v>
      </c>
      <c r="J77" s="237">
        <f>'Visi duomenys'!AV73</f>
        <v>0</v>
      </c>
      <c r="K77" s="237">
        <f>'Visi duomenys'!AW73</f>
        <v>0</v>
      </c>
      <c r="L77" s="237">
        <f>'Visi duomenys'!AX73</f>
        <v>0</v>
      </c>
      <c r="M77" s="237">
        <f>'Visi duomenys'!AY73</f>
        <v>0</v>
      </c>
      <c r="N77" s="237">
        <f>'Visi duomenys'!AZ73</f>
        <v>0</v>
      </c>
      <c r="O77" s="237">
        <f>'Visi duomenys'!BA73</f>
        <v>0</v>
      </c>
      <c r="P77" s="237">
        <f>'Visi duomenys'!BB73</f>
        <v>0</v>
      </c>
      <c r="Q77" s="237">
        <f>'Visi duomenys'!BC73</f>
        <v>0</v>
      </c>
      <c r="R77" s="237">
        <f>'Visi duomenys'!BD73</f>
        <v>0</v>
      </c>
      <c r="S77" s="237">
        <f>'Visi duomenys'!BE73</f>
        <v>0</v>
      </c>
      <c r="T77" s="237">
        <f>'Visi duomenys'!BF73</f>
        <v>0</v>
      </c>
      <c r="U77" s="237">
        <f>'Visi duomenys'!BG73</f>
        <v>0</v>
      </c>
    </row>
    <row r="78" spans="1:21" x14ac:dyDescent="0.25">
      <c r="A78" s="237" t="str">
        <f>'Visi duomenys'!A74</f>
        <v>2.1.2.1.2</v>
      </c>
      <c r="B78" s="237" t="str">
        <f>'Visi duomenys'!B74</f>
        <v>R086630-470000-1185</v>
      </c>
      <c r="C78" s="238" t="str">
        <f>'Visi duomenys'!D74</f>
        <v>Jurbarko rajono gyventojų sveikos gyvensenos skatinimas</v>
      </c>
      <c r="D78" s="237" t="str">
        <f>'Visi duomenys'!AP74</f>
        <v>P.S.372</v>
      </c>
      <c r="E78" s="237" t="str">
        <f>'Visi duomenys'!AQ74</f>
        <v>Tikslinių grupių asmenys, kurie dalyvauja informavimo, švietimo ir mokymo renginiuose bei sveikatos raštingumą didinančiose veiklose</v>
      </c>
      <c r="F78" s="237">
        <f>'Visi duomenys'!AR74</f>
        <v>1177</v>
      </c>
      <c r="G78" s="237" t="str">
        <f>'Visi duomenys'!AS74</f>
        <v>P.N.671</v>
      </c>
      <c r="H78" s="237" t="str">
        <f>'Visi duomenys'!AT74</f>
        <v>Modernizuoti savivaldybių visuomenės sveikatos biurai</v>
      </c>
      <c r="I78" s="237">
        <f>'Visi duomenys'!AU74</f>
        <v>1</v>
      </c>
      <c r="J78" s="237">
        <f>'Visi duomenys'!AV74</f>
        <v>0</v>
      </c>
      <c r="K78" s="237">
        <f>'Visi duomenys'!AW74</f>
        <v>0</v>
      </c>
      <c r="L78" s="237">
        <f>'Visi duomenys'!AX74</f>
        <v>0</v>
      </c>
      <c r="M78" s="237">
        <f>'Visi duomenys'!AY74</f>
        <v>0</v>
      </c>
      <c r="N78" s="237">
        <f>'Visi duomenys'!AZ74</f>
        <v>0</v>
      </c>
      <c r="O78" s="237">
        <f>'Visi duomenys'!BA74</f>
        <v>0</v>
      </c>
      <c r="P78" s="237">
        <f>'Visi duomenys'!BB74</f>
        <v>0</v>
      </c>
      <c r="Q78" s="237">
        <f>'Visi duomenys'!BC74</f>
        <v>0</v>
      </c>
      <c r="R78" s="237">
        <f>'Visi duomenys'!BD74</f>
        <v>0</v>
      </c>
      <c r="S78" s="237">
        <f>'Visi duomenys'!BE74</f>
        <v>0</v>
      </c>
      <c r="T78" s="237">
        <f>'Visi duomenys'!BF74</f>
        <v>0</v>
      </c>
      <c r="U78" s="237">
        <f>'Visi duomenys'!BG74</f>
        <v>0</v>
      </c>
    </row>
    <row r="79" spans="1:21" x14ac:dyDescent="0.25">
      <c r="A79" s="237" t="str">
        <f>'Visi duomenys'!A75</f>
        <v>2.1.2.1.3</v>
      </c>
      <c r="B79" s="237" t="str">
        <f>'Visi duomenys'!B75</f>
        <v>R086630-470000-1186</v>
      </c>
      <c r="C79" s="238" t="str">
        <f>'Visi duomenys'!D75</f>
        <v>Sveikam gyvenimui sakome - TAIP!</v>
      </c>
      <c r="D79" s="237" t="str">
        <f>'Visi duomenys'!AP75</f>
        <v>P.S.372</v>
      </c>
      <c r="E79" s="237" t="str">
        <f>'Visi duomenys'!AQ75</f>
        <v>Tikslinių grupių asmenys, kurie dalyvavo informavimo, švietimo ir mokymo renginiuose bei sveikatos raštingumą didinančiose veiklose</v>
      </c>
      <c r="F79" s="237">
        <f>'Visi duomenys'!AR75</f>
        <v>1615</v>
      </c>
      <c r="G79" s="237">
        <f>'Visi duomenys'!AS75</f>
        <v>0</v>
      </c>
      <c r="H79" s="237">
        <f>'Visi duomenys'!AT75</f>
        <v>0</v>
      </c>
      <c r="I79" s="237">
        <f>'Visi duomenys'!AU75</f>
        <v>0</v>
      </c>
      <c r="J79" s="237">
        <f>'Visi duomenys'!AV75</f>
        <v>0</v>
      </c>
      <c r="K79" s="237">
        <f>'Visi duomenys'!AW75</f>
        <v>0</v>
      </c>
      <c r="L79" s="237">
        <f>'Visi duomenys'!AX75</f>
        <v>0</v>
      </c>
      <c r="M79" s="237">
        <f>'Visi duomenys'!AY75</f>
        <v>0</v>
      </c>
      <c r="N79" s="237">
        <f>'Visi duomenys'!AZ75</f>
        <v>0</v>
      </c>
      <c r="O79" s="237">
        <f>'Visi duomenys'!BA75</f>
        <v>0</v>
      </c>
      <c r="P79" s="237">
        <f>'Visi duomenys'!BB75</f>
        <v>0</v>
      </c>
      <c r="Q79" s="237">
        <f>'Visi duomenys'!BC75</f>
        <v>0</v>
      </c>
      <c r="R79" s="237">
        <f>'Visi duomenys'!BD75</f>
        <v>0</v>
      </c>
      <c r="S79" s="237">
        <f>'Visi duomenys'!BE75</f>
        <v>0</v>
      </c>
      <c r="T79" s="237">
        <f>'Visi duomenys'!BF75</f>
        <v>0</v>
      </c>
      <c r="U79" s="237">
        <f>'Visi duomenys'!BG75</f>
        <v>0</v>
      </c>
    </row>
    <row r="80" spans="1:21" x14ac:dyDescent="0.25">
      <c r="A80" s="237" t="str">
        <f>'Visi duomenys'!A76</f>
        <v>2.1.2.1.4</v>
      </c>
      <c r="B80" s="237" t="str">
        <f>'Visi duomenys'!B76</f>
        <v>R086630-470000-1187</v>
      </c>
      <c r="C80" s="238" t="str">
        <f>'Visi duomenys'!D76</f>
        <v>Šilalės rajono gyventojų sveikatos stiprinimas ir sveikos gyvensenos ugdymas</v>
      </c>
      <c r="D80" s="237" t="str">
        <f>'Visi duomenys'!AP76</f>
        <v>P.S.372</v>
      </c>
      <c r="E80" s="237" t="str">
        <f>'Visi duomenys'!AQ76</f>
        <v>Tikslinių grupių asmenys, kurie dalyvavo informavimo, švietimo ir mokymo renginiuose bei sveikatos raštingumą didinačiose veiklose (skaičius)</v>
      </c>
      <c r="F80" s="237">
        <f>'Visi duomenys'!AR76</f>
        <v>1024</v>
      </c>
      <c r="G80" s="237">
        <f>'Visi duomenys'!AS76</f>
        <v>0</v>
      </c>
      <c r="H80" s="237">
        <f>'Visi duomenys'!AT76</f>
        <v>0</v>
      </c>
      <c r="I80" s="237">
        <f>'Visi duomenys'!AU76</f>
        <v>0</v>
      </c>
      <c r="J80" s="237">
        <f>'Visi duomenys'!AV76</f>
        <v>0</v>
      </c>
      <c r="K80" s="237">
        <f>'Visi duomenys'!AW76</f>
        <v>0</v>
      </c>
      <c r="L80" s="237">
        <f>'Visi duomenys'!AX76</f>
        <v>0</v>
      </c>
      <c r="M80" s="237">
        <f>'Visi duomenys'!AY76</f>
        <v>0</v>
      </c>
      <c r="N80" s="237">
        <f>'Visi duomenys'!AZ76</f>
        <v>0</v>
      </c>
      <c r="O80" s="237">
        <f>'Visi duomenys'!BA76</f>
        <v>0</v>
      </c>
      <c r="P80" s="237">
        <f>'Visi duomenys'!BB76</f>
        <v>0</v>
      </c>
      <c r="Q80" s="237">
        <f>'Visi duomenys'!BC76</f>
        <v>0</v>
      </c>
      <c r="R80" s="237">
        <f>'Visi duomenys'!BD76</f>
        <v>0</v>
      </c>
      <c r="S80" s="237">
        <f>'Visi duomenys'!BE76</f>
        <v>0</v>
      </c>
      <c r="T80" s="237">
        <f>'Visi duomenys'!BF76</f>
        <v>0</v>
      </c>
      <c r="U80" s="237">
        <f>'Visi duomenys'!BG76</f>
        <v>0</v>
      </c>
    </row>
    <row r="81" spans="1:21" x14ac:dyDescent="0.25">
      <c r="A81" s="236" t="str">
        <f>'Visi duomenys'!A77</f>
        <v>2.1.2.2</v>
      </c>
      <c r="B81" s="236" t="str">
        <f>'Visi duomenys'!B77</f>
        <v/>
      </c>
      <c r="C81" s="240" t="str">
        <f>'Visi duomenys'!D77</f>
        <v>Priemonė: Priemonių, gerinančių ambulatorinių sveikatos priežiūros paslaugų prieinamumą tuberkulioze sergantiems asmenims, įgyvendinimas</v>
      </c>
      <c r="D81" s="235">
        <f>'Visi duomenys'!AP77</f>
        <v>0</v>
      </c>
      <c r="E81" s="235">
        <f>'Visi duomenys'!AQ77</f>
        <v>0</v>
      </c>
      <c r="F81" s="235">
        <f>'Visi duomenys'!AR77</f>
        <v>0</v>
      </c>
      <c r="G81" s="235">
        <f>'Visi duomenys'!AS77</f>
        <v>0</v>
      </c>
      <c r="H81" s="235">
        <f>'Visi duomenys'!AT77</f>
        <v>0</v>
      </c>
      <c r="I81" s="235">
        <f>'Visi duomenys'!AU77</f>
        <v>0</v>
      </c>
      <c r="J81" s="235">
        <f>'Visi duomenys'!AV77</f>
        <v>0</v>
      </c>
      <c r="K81" s="235">
        <f>'Visi duomenys'!AW77</f>
        <v>0</v>
      </c>
      <c r="L81" s="235">
        <f>'Visi duomenys'!AX77</f>
        <v>0</v>
      </c>
      <c r="M81" s="235">
        <f>'Visi duomenys'!AY77</f>
        <v>0</v>
      </c>
      <c r="N81" s="235">
        <f>'Visi duomenys'!AZ77</f>
        <v>0</v>
      </c>
      <c r="O81" s="235">
        <f>'Visi duomenys'!BA77</f>
        <v>0</v>
      </c>
      <c r="P81" s="235">
        <f>'Visi duomenys'!BB77</f>
        <v>0</v>
      </c>
      <c r="Q81" s="235">
        <f>'Visi duomenys'!BC77</f>
        <v>0</v>
      </c>
      <c r="R81" s="235">
        <f>'Visi duomenys'!BD77</f>
        <v>0</v>
      </c>
      <c r="S81" s="235">
        <f>'Visi duomenys'!BE77</f>
        <v>0</v>
      </c>
      <c r="T81" s="235">
        <f>'Visi duomenys'!BF77</f>
        <v>0</v>
      </c>
      <c r="U81" s="235">
        <f>'Visi duomenys'!BG77</f>
        <v>0</v>
      </c>
    </row>
    <row r="82" spans="1:21" x14ac:dyDescent="0.25">
      <c r="A82" s="237" t="str">
        <f>'Visi duomenys'!A78</f>
        <v>2.1.2.2.1</v>
      </c>
      <c r="B82" s="237" t="str">
        <f>'Visi duomenys'!B78</f>
        <v>R086615-470000-1189</v>
      </c>
      <c r="C82" s="238" t="str">
        <f>'Visi duomenys'!D78</f>
        <v>Priemonių, gerinančių ambulatorinių asmens sveikatos priežiūros paslaugų prieinamumą tuberkulioze sergantiems asmenims Jurbarko rajone, įgyvendinimas</v>
      </c>
      <c r="D82" s="237" t="str">
        <f>'Visi duomenys'!AP78</f>
        <v>P.N.604</v>
      </c>
      <c r="E82" s="237" t="str">
        <f>'Visi duomenys'!AQ78</f>
        <v>Tuberkulioze sergantys pacientai, kuriems buvo suteiktos socialinės paramos priemonės (maisto talonų dalijimas) tuberkuliozės ambulatorinio gydymo metu</v>
      </c>
      <c r="F82" s="237">
        <f>'Visi duomenys'!AR78</f>
        <v>28</v>
      </c>
      <c r="G82" s="237">
        <f>'Visi duomenys'!AS78</f>
        <v>0</v>
      </c>
      <c r="H82" s="237">
        <f>'Visi duomenys'!AT78</f>
        <v>0</v>
      </c>
      <c r="I82" s="237">
        <f>'Visi duomenys'!AU78</f>
        <v>0</v>
      </c>
      <c r="J82" s="237">
        <f>'Visi duomenys'!AV78</f>
        <v>0</v>
      </c>
      <c r="K82" s="237">
        <f>'Visi duomenys'!AW78</f>
        <v>0</v>
      </c>
      <c r="L82" s="237">
        <f>'Visi duomenys'!AX78</f>
        <v>0</v>
      </c>
      <c r="M82" s="237">
        <f>'Visi duomenys'!AY78</f>
        <v>0</v>
      </c>
      <c r="N82" s="237">
        <f>'Visi duomenys'!AZ78</f>
        <v>0</v>
      </c>
      <c r="O82" s="237">
        <f>'Visi duomenys'!BA78</f>
        <v>0</v>
      </c>
      <c r="P82" s="237">
        <f>'Visi duomenys'!BB78</f>
        <v>0</v>
      </c>
      <c r="Q82" s="237">
        <f>'Visi duomenys'!BC78</f>
        <v>0</v>
      </c>
      <c r="R82" s="237">
        <f>'Visi duomenys'!BD78</f>
        <v>0</v>
      </c>
      <c r="S82" s="237">
        <f>'Visi duomenys'!BE78</f>
        <v>0</v>
      </c>
      <c r="T82" s="237">
        <f>'Visi duomenys'!BF78</f>
        <v>0</v>
      </c>
      <c r="U82" s="237">
        <f>'Visi duomenys'!BG78</f>
        <v>0</v>
      </c>
    </row>
    <row r="83" spans="1:21" x14ac:dyDescent="0.25">
      <c r="A83" s="237" t="str">
        <f>'Visi duomenys'!A79</f>
        <v>2.1.2.2.2</v>
      </c>
      <c r="B83" s="237" t="str">
        <f>'Visi duomenys'!B79</f>
        <v>R086615-470000-1190</v>
      </c>
      <c r="C83" s="238" t="str">
        <f>'Visi duomenys'!D79</f>
        <v>Pagėgių savivaldybės gyventojų sergančių tuberkulioze, sveikatos priežiūros paslaugų prieinamumo gerinimas</v>
      </c>
      <c r="D83" s="237" t="str">
        <f>'Visi duomenys'!AP79</f>
        <v>P.N.604</v>
      </c>
      <c r="E83" s="237" t="str">
        <f>'Visi duomenys'!AQ79</f>
        <v>Tuberkulioze sergantys pacientai, kuriems buvo suteiktos socialinės paramos priemonės (maisto talonų dalijimas) tuberkuliozės ambulatorinio gydymo metu</v>
      </c>
      <c r="F83" s="237">
        <f>'Visi duomenys'!AR79</f>
        <v>9</v>
      </c>
      <c r="G83" s="237">
        <f>'Visi duomenys'!AS79</f>
        <v>0</v>
      </c>
      <c r="H83" s="237">
        <f>'Visi duomenys'!AT79</f>
        <v>0</v>
      </c>
      <c r="I83" s="237">
        <f>'Visi duomenys'!AU79</f>
        <v>0</v>
      </c>
      <c r="J83" s="237">
        <f>'Visi duomenys'!AV79</f>
        <v>0</v>
      </c>
      <c r="K83" s="237">
        <f>'Visi duomenys'!AW79</f>
        <v>0</v>
      </c>
      <c r="L83" s="237">
        <f>'Visi duomenys'!AX79</f>
        <v>0</v>
      </c>
      <c r="M83" s="237">
        <f>'Visi duomenys'!AY79</f>
        <v>0</v>
      </c>
      <c r="N83" s="237">
        <f>'Visi duomenys'!AZ79</f>
        <v>0</v>
      </c>
      <c r="O83" s="237">
        <f>'Visi duomenys'!BA79</f>
        <v>0</v>
      </c>
      <c r="P83" s="237">
        <f>'Visi duomenys'!BB79</f>
        <v>0</v>
      </c>
      <c r="Q83" s="237">
        <f>'Visi duomenys'!BC79</f>
        <v>0</v>
      </c>
      <c r="R83" s="237">
        <f>'Visi duomenys'!BD79</f>
        <v>0</v>
      </c>
      <c r="S83" s="237">
        <f>'Visi duomenys'!BE79</f>
        <v>0</v>
      </c>
      <c r="T83" s="237">
        <f>'Visi duomenys'!BF79</f>
        <v>0</v>
      </c>
      <c r="U83" s="237">
        <f>'Visi duomenys'!BG79</f>
        <v>0</v>
      </c>
    </row>
    <row r="84" spans="1:21" x14ac:dyDescent="0.25">
      <c r="A84" s="237" t="str">
        <f>'Visi duomenys'!A80</f>
        <v>2.1.2.2.3</v>
      </c>
      <c r="B84" s="237" t="str">
        <f>'Visi duomenys'!B80</f>
        <v>R086615-470000-1191</v>
      </c>
      <c r="C84" s="238" t="str">
        <f>'Visi duomenys'!D80</f>
        <v>Ambulatorinių sveikatos priežiūros paslaugų prieinamumo Šilalės PSPC gerinimas tuberkulioze sergantiems asmenims</v>
      </c>
      <c r="D84" s="237" t="str">
        <f>'Visi duomenys'!AP80</f>
        <v>P.N.604</v>
      </c>
      <c r="E84" s="237" t="str">
        <f>'Visi duomenys'!AQ80</f>
        <v>Tuberkulioze sergantys pacientai, kuriems buvo suteiktos socialinės paramos priemonės (maisto talonų dalijimas) tuberkuliozės ambulatorinio gydymo metu</v>
      </c>
      <c r="F84" s="237">
        <f>'Visi duomenys'!AR80</f>
        <v>25</v>
      </c>
      <c r="G84" s="237">
        <f>'Visi duomenys'!AS80</f>
        <v>0</v>
      </c>
      <c r="H84" s="237">
        <f>'Visi duomenys'!AT80</f>
        <v>0</v>
      </c>
      <c r="I84" s="237">
        <f>'Visi duomenys'!AU80</f>
        <v>0</v>
      </c>
      <c r="J84" s="237">
        <f>'Visi duomenys'!AV80</f>
        <v>0</v>
      </c>
      <c r="K84" s="237">
        <f>'Visi duomenys'!AW80</f>
        <v>0</v>
      </c>
      <c r="L84" s="237">
        <f>'Visi duomenys'!AX80</f>
        <v>0</v>
      </c>
      <c r="M84" s="237">
        <f>'Visi duomenys'!AY80</f>
        <v>0</v>
      </c>
      <c r="N84" s="237">
        <f>'Visi duomenys'!AZ80</f>
        <v>0</v>
      </c>
      <c r="O84" s="237">
        <f>'Visi duomenys'!BA80</f>
        <v>0</v>
      </c>
      <c r="P84" s="237">
        <f>'Visi duomenys'!BB80</f>
        <v>0</v>
      </c>
      <c r="Q84" s="237">
        <f>'Visi duomenys'!BC80</f>
        <v>0</v>
      </c>
      <c r="R84" s="237">
        <f>'Visi duomenys'!BD80</f>
        <v>0</v>
      </c>
      <c r="S84" s="237">
        <f>'Visi duomenys'!BE80</f>
        <v>0</v>
      </c>
      <c r="T84" s="237">
        <f>'Visi duomenys'!BF80</f>
        <v>0</v>
      </c>
      <c r="U84" s="237">
        <f>'Visi duomenys'!BG80</f>
        <v>0</v>
      </c>
    </row>
    <row r="85" spans="1:21" x14ac:dyDescent="0.25">
      <c r="A85" s="237" t="str">
        <f>'Visi duomenys'!A81</f>
        <v>2.1.2.2.4</v>
      </c>
      <c r="B85" s="237" t="str">
        <f>'Visi duomenys'!B81</f>
        <v>R086615-470000-1192</v>
      </c>
      <c r="C85" s="238" t="str">
        <f>'Visi duomenys'!D81</f>
        <v>Socialinės paramos priemonių teikimas tuberkulioze sergantiems Tauragės rajono gyventojams</v>
      </c>
      <c r="D85" s="237" t="str">
        <f>'Visi duomenys'!AP81</f>
        <v>P.N.604</v>
      </c>
      <c r="E85" s="237" t="str">
        <f>'Visi duomenys'!AQ81</f>
        <v>Tuberkulioze sergantys pacientai, kuriems buvo suteiktos socialinės paramos priemonės (maisto talonų dalijimas) tuberkuliozės ambulatorinio gydymo metu</v>
      </c>
      <c r="F85" s="237">
        <f>'Visi duomenys'!AR81</f>
        <v>38</v>
      </c>
      <c r="G85" s="237">
        <f>'Visi duomenys'!AS81</f>
        <v>0</v>
      </c>
      <c r="H85" s="237">
        <f>'Visi duomenys'!AT81</f>
        <v>0</v>
      </c>
      <c r="I85" s="237">
        <f>'Visi duomenys'!AU81</f>
        <v>0</v>
      </c>
      <c r="J85" s="237">
        <f>'Visi duomenys'!AV81</f>
        <v>0</v>
      </c>
      <c r="K85" s="237">
        <f>'Visi duomenys'!AW81</f>
        <v>0</v>
      </c>
      <c r="L85" s="237">
        <f>'Visi duomenys'!AX81</f>
        <v>0</v>
      </c>
      <c r="M85" s="237">
        <f>'Visi duomenys'!AY81</f>
        <v>0</v>
      </c>
      <c r="N85" s="237">
        <f>'Visi duomenys'!AZ81</f>
        <v>0</v>
      </c>
      <c r="O85" s="237">
        <f>'Visi duomenys'!BA81</f>
        <v>0</v>
      </c>
      <c r="P85" s="237">
        <f>'Visi duomenys'!BB81</f>
        <v>0</v>
      </c>
      <c r="Q85" s="237">
        <f>'Visi duomenys'!BC81</f>
        <v>0</v>
      </c>
      <c r="R85" s="237">
        <f>'Visi duomenys'!BD81</f>
        <v>0</v>
      </c>
      <c r="S85" s="237">
        <f>'Visi duomenys'!BE81</f>
        <v>0</v>
      </c>
      <c r="T85" s="237">
        <f>'Visi duomenys'!BF81</f>
        <v>0</v>
      </c>
      <c r="U85" s="237">
        <f>'Visi duomenys'!BG81</f>
        <v>0</v>
      </c>
    </row>
    <row r="86" spans="1:21" x14ac:dyDescent="0.25">
      <c r="A86" s="236" t="str">
        <f>'Visi duomenys'!A82</f>
        <v>2.1.2.3</v>
      </c>
      <c r="B86" s="236">
        <f>'Visi duomenys'!B82</f>
        <v>0</v>
      </c>
      <c r="C86" s="240" t="str">
        <f>'Visi duomenys'!D82</f>
        <v>Priemonė: Pirminės asmens sveikatos priežiūros veiklos efektyvumo didinimas</v>
      </c>
      <c r="D86" s="235">
        <f>'Visi duomenys'!AP82</f>
        <v>0</v>
      </c>
      <c r="E86" s="235">
        <f>'Visi duomenys'!AQ82</f>
        <v>0</v>
      </c>
      <c r="F86" s="235">
        <f>'Visi duomenys'!AR82</f>
        <v>0</v>
      </c>
      <c r="G86" s="235">
        <f>'Visi duomenys'!AS82</f>
        <v>0</v>
      </c>
      <c r="H86" s="235">
        <f>'Visi duomenys'!AT82</f>
        <v>0</v>
      </c>
      <c r="I86" s="235">
        <f>'Visi duomenys'!AU82</f>
        <v>0</v>
      </c>
      <c r="J86" s="235">
        <f>'Visi duomenys'!AV82</f>
        <v>0</v>
      </c>
      <c r="K86" s="235">
        <f>'Visi duomenys'!AW82</f>
        <v>0</v>
      </c>
      <c r="L86" s="235">
        <f>'Visi duomenys'!AX82</f>
        <v>0</v>
      </c>
      <c r="M86" s="235">
        <f>'Visi duomenys'!AY82</f>
        <v>0</v>
      </c>
      <c r="N86" s="235">
        <f>'Visi duomenys'!AZ82</f>
        <v>0</v>
      </c>
      <c r="O86" s="235">
        <f>'Visi duomenys'!BA82</f>
        <v>0</v>
      </c>
      <c r="P86" s="235">
        <f>'Visi duomenys'!BB82</f>
        <v>0</v>
      </c>
      <c r="Q86" s="235">
        <f>'Visi duomenys'!BC82</f>
        <v>0</v>
      </c>
      <c r="R86" s="235">
        <f>'Visi duomenys'!BD82</f>
        <v>0</v>
      </c>
      <c r="S86" s="235">
        <f>'Visi duomenys'!BE82</f>
        <v>0</v>
      </c>
      <c r="T86" s="235">
        <f>'Visi duomenys'!BF82</f>
        <v>0</v>
      </c>
      <c r="U86" s="235">
        <f>'Visi duomenys'!BG82</f>
        <v>0</v>
      </c>
    </row>
    <row r="87" spans="1:21" x14ac:dyDescent="0.25">
      <c r="A87" s="237" t="str">
        <f>'Visi duomenys'!A83</f>
        <v>2.1.2.3.1</v>
      </c>
      <c r="B87" s="237" t="str">
        <f>'Visi duomenys'!B83</f>
        <v>R086609-270000-0001</v>
      </c>
      <c r="C87" s="238" t="str">
        <f>'Visi duomenys'!D83</f>
        <v>Pagėgių PSPC paslaugų prieinamumo ir kokybės gerinimas</v>
      </c>
      <c r="D87" s="237" t="str">
        <f>'Visi duomenys'!AP83</f>
        <v>P.B.236</v>
      </c>
      <c r="E87" s="237" t="str">
        <f>'Visi duomenys'!AQ83</f>
        <v xml:space="preserve">Gyventojai, turintys galimybę pasinaudoti pagerintomis sveikatos priežiūros paslaugomis </v>
      </c>
      <c r="F87" s="237">
        <f>'Visi duomenys'!AR83</f>
        <v>2500</v>
      </c>
      <c r="G87" s="237" t="str">
        <f>'Visi duomenys'!AS83</f>
        <v>P.S.363</v>
      </c>
      <c r="H87" s="237" t="str">
        <f>'Visi duomenys'!AT83</f>
        <v>Viešąsias sveikatos priežiūros paslaugas teikiančių asmens sveikatos priežiūros įstaigų, kuriose modernizuota paslaugų teikimo infrastruktūra, skaičius</v>
      </c>
      <c r="I87" s="237">
        <f>'Visi duomenys'!AU83</f>
        <v>1</v>
      </c>
      <c r="J87" s="237">
        <f>'Visi duomenys'!AV83</f>
        <v>0</v>
      </c>
      <c r="K87" s="237">
        <f>'Visi duomenys'!AW83</f>
        <v>0</v>
      </c>
      <c r="L87" s="237">
        <f>'Visi duomenys'!AX83</f>
        <v>0</v>
      </c>
      <c r="M87" s="237">
        <f>'Visi duomenys'!AY83</f>
        <v>0</v>
      </c>
      <c r="N87" s="237">
        <f>'Visi duomenys'!AZ83</f>
        <v>0</v>
      </c>
      <c r="O87" s="237">
        <f>'Visi duomenys'!BA83</f>
        <v>0</v>
      </c>
      <c r="P87" s="237">
        <f>'Visi duomenys'!BB83</f>
        <v>0</v>
      </c>
      <c r="Q87" s="237">
        <f>'Visi duomenys'!BC83</f>
        <v>0</v>
      </c>
      <c r="R87" s="237">
        <f>'Visi duomenys'!BD83</f>
        <v>0</v>
      </c>
      <c r="S87" s="237">
        <f>'Visi duomenys'!BE83</f>
        <v>0</v>
      </c>
      <c r="T87" s="237">
        <f>'Visi duomenys'!BF83</f>
        <v>0</v>
      </c>
      <c r="U87" s="237">
        <f>'Visi duomenys'!BG83</f>
        <v>0</v>
      </c>
    </row>
    <row r="88" spans="1:21" x14ac:dyDescent="0.25">
      <c r="A88" s="237" t="str">
        <f>'Visi duomenys'!A84</f>
        <v>2.1.2.3.2</v>
      </c>
      <c r="B88" s="237" t="str">
        <f>'Visi duomenys'!B84</f>
        <v>R086609-270000-0002</v>
      </c>
      <c r="C88" s="238" t="str">
        <f>'Visi duomenys'!D84</f>
        <v>IĮ Pagėgių šeimos centras veiklos efektyvumo gerinimas</v>
      </c>
      <c r="D88" s="237" t="str">
        <f>'Visi duomenys'!AP84</f>
        <v>P.B.236</v>
      </c>
      <c r="E88" s="237" t="str">
        <f>'Visi duomenys'!AQ84</f>
        <v xml:space="preserve">Gyventojai, turintys galimybę pasinaudoti pagerintomis sveikatos priežiūros paslaugomis </v>
      </c>
      <c r="F88" s="237">
        <f>'Visi duomenys'!AR84</f>
        <v>3700</v>
      </c>
      <c r="G88" s="237" t="str">
        <f>'Visi duomenys'!AS84</f>
        <v>P.S.363</v>
      </c>
      <c r="H88" s="237" t="str">
        <f>'Visi duomenys'!AT84</f>
        <v>Viešąsias sveikatos priežiūros paslaugas teikiančių asmens sveikatos priežiūros įstaigų, kuriose modernizuota paslaugų teikimo infrastruktūra, skaičius</v>
      </c>
      <c r="I88" s="237">
        <f>'Visi duomenys'!AU84</f>
        <v>1</v>
      </c>
      <c r="J88" s="237">
        <f>'Visi duomenys'!AV84</f>
        <v>0</v>
      </c>
      <c r="K88" s="237">
        <f>'Visi duomenys'!AW84</f>
        <v>0</v>
      </c>
      <c r="L88" s="237">
        <f>'Visi duomenys'!AX84</f>
        <v>0</v>
      </c>
      <c r="M88" s="237">
        <f>'Visi duomenys'!AY84</f>
        <v>0</v>
      </c>
      <c r="N88" s="237">
        <f>'Visi duomenys'!AZ84</f>
        <v>0</v>
      </c>
      <c r="O88" s="237">
        <f>'Visi duomenys'!BA84</f>
        <v>0</v>
      </c>
      <c r="P88" s="237">
        <f>'Visi duomenys'!BB84</f>
        <v>0</v>
      </c>
      <c r="Q88" s="237">
        <f>'Visi duomenys'!BC84</f>
        <v>0</v>
      </c>
      <c r="R88" s="237">
        <f>'Visi duomenys'!BD84</f>
        <v>0</v>
      </c>
      <c r="S88" s="237">
        <f>'Visi duomenys'!BE84</f>
        <v>0</v>
      </c>
      <c r="T88" s="237">
        <f>'Visi duomenys'!BF84</f>
        <v>0</v>
      </c>
      <c r="U88" s="237">
        <f>'Visi duomenys'!BG84</f>
        <v>0</v>
      </c>
    </row>
    <row r="89" spans="1:21" x14ac:dyDescent="0.25">
      <c r="A89" s="237" t="str">
        <f>'Visi duomenys'!A85</f>
        <v>2.1.2.3.3</v>
      </c>
      <c r="B89" s="237" t="str">
        <f>'Visi duomenys'!B85</f>
        <v>R086609-270000-0003</v>
      </c>
      <c r="C89" s="238" t="str">
        <f>'Visi duomenys'!D85</f>
        <v>Jurbarko rajono viešųjų pirminės sveikatos priežiūros įstaigų veiklos efektyvumo didinimas</v>
      </c>
      <c r="D89" s="237" t="str">
        <f>'Visi duomenys'!AP85</f>
        <v>P.B.236</v>
      </c>
      <c r="E89" s="237" t="str">
        <f>'Visi duomenys'!AQ85</f>
        <v xml:space="preserve">Gyventojai, turintys galimybę pasinaudoti pagerintomis sveikatos priežiūros paslaugomis </v>
      </c>
      <c r="F89" s="237">
        <f>'Visi duomenys'!AR85</f>
        <v>16488</v>
      </c>
      <c r="G89" s="237" t="str">
        <f>'Visi duomenys'!AS85</f>
        <v>P.S.363</v>
      </c>
      <c r="H89" s="237" t="str">
        <f>'Visi duomenys'!AT85</f>
        <v>Viešąsias sveikatos priežiūros paslaugas teikiančių asmens sveikatos priežiūros įstaigų, kuriose modernizuota paslaugų teikimo infrastruktūra, skaičius</v>
      </c>
      <c r="I89" s="237">
        <f>'Visi duomenys'!AU85</f>
        <v>5</v>
      </c>
      <c r="J89" s="237">
        <f>'Visi duomenys'!AV85</f>
        <v>0</v>
      </c>
      <c r="K89" s="237">
        <f>'Visi duomenys'!AW85</f>
        <v>0</v>
      </c>
      <c r="L89" s="237">
        <f>'Visi duomenys'!AX85</f>
        <v>0</v>
      </c>
      <c r="M89" s="237">
        <f>'Visi duomenys'!AY85</f>
        <v>0</v>
      </c>
      <c r="N89" s="237">
        <f>'Visi duomenys'!AZ85</f>
        <v>0</v>
      </c>
      <c r="O89" s="237">
        <f>'Visi duomenys'!BA85</f>
        <v>0</v>
      </c>
      <c r="P89" s="237">
        <f>'Visi duomenys'!BB85</f>
        <v>0</v>
      </c>
      <c r="Q89" s="237">
        <f>'Visi duomenys'!BC85</f>
        <v>0</v>
      </c>
      <c r="R89" s="237">
        <f>'Visi duomenys'!BD85</f>
        <v>0</v>
      </c>
      <c r="S89" s="237">
        <f>'Visi duomenys'!BE85</f>
        <v>0</v>
      </c>
      <c r="T89" s="237">
        <f>'Visi duomenys'!BF85</f>
        <v>0</v>
      </c>
      <c r="U89" s="237">
        <f>'Visi duomenys'!BG85</f>
        <v>0</v>
      </c>
    </row>
    <row r="90" spans="1:21" x14ac:dyDescent="0.25">
      <c r="A90" s="237" t="str">
        <f>'Visi duomenys'!A86</f>
        <v>2.1.2.3.4</v>
      </c>
      <c r="B90" s="237" t="str">
        <f>'Visi duomenys'!B86</f>
        <v>R086609-270000-0004</v>
      </c>
      <c r="C90" s="238" t="str">
        <f>'Visi duomenys'!D86</f>
        <v>UAB Jurbarko šeimos klinikos pirminės asmens sveikatos priežiūros veiklos efektyvumo didinimas</v>
      </c>
      <c r="D90" s="237" t="str">
        <f>'Visi duomenys'!AP86</f>
        <v>P.B.236</v>
      </c>
      <c r="E90" s="237" t="str">
        <f>'Visi duomenys'!AQ86</f>
        <v xml:space="preserve">Gyventojai, turintys galimybę pasinaudoti pagerintomis sveikatos priežiūros paslaugomis </v>
      </c>
      <c r="F90" s="237">
        <f>'Visi duomenys'!AR86</f>
        <v>2513</v>
      </c>
      <c r="G90" s="237" t="str">
        <f>'Visi duomenys'!AS86</f>
        <v>P.S.363</v>
      </c>
      <c r="H90" s="237" t="str">
        <f>'Visi duomenys'!AT86</f>
        <v>Viešąsias sveikatos priežiūros paslaugas teikiančių asmens sveikatos priežiūros įstaigų, kuriose modernizuota paslaugų teikimo infrastruktūra, skaičius</v>
      </c>
      <c r="I90" s="237">
        <f>'Visi duomenys'!AU86</f>
        <v>1</v>
      </c>
      <c r="J90" s="237">
        <f>'Visi duomenys'!AV86</f>
        <v>0</v>
      </c>
      <c r="K90" s="237">
        <f>'Visi duomenys'!AW86</f>
        <v>0</v>
      </c>
      <c r="L90" s="237">
        <f>'Visi duomenys'!AX86</f>
        <v>0</v>
      </c>
      <c r="M90" s="237">
        <f>'Visi duomenys'!AY86</f>
        <v>0</v>
      </c>
      <c r="N90" s="237">
        <f>'Visi duomenys'!AZ86</f>
        <v>0</v>
      </c>
      <c r="O90" s="237">
        <f>'Visi duomenys'!BA86</f>
        <v>0</v>
      </c>
      <c r="P90" s="237">
        <f>'Visi duomenys'!BB86</f>
        <v>0</v>
      </c>
      <c r="Q90" s="237">
        <f>'Visi duomenys'!BC86</f>
        <v>0</v>
      </c>
      <c r="R90" s="237">
        <f>'Visi duomenys'!BD86</f>
        <v>0</v>
      </c>
      <c r="S90" s="237">
        <f>'Visi duomenys'!BE86</f>
        <v>0</v>
      </c>
      <c r="T90" s="237">
        <f>'Visi duomenys'!BF86</f>
        <v>0</v>
      </c>
      <c r="U90" s="237">
        <f>'Visi duomenys'!BG86</f>
        <v>0</v>
      </c>
    </row>
    <row r="91" spans="1:21" x14ac:dyDescent="0.25">
      <c r="A91" s="237" t="str">
        <f>'Visi duomenys'!A87</f>
        <v>2.1.2.3.5</v>
      </c>
      <c r="B91" s="237" t="str">
        <f>'Visi duomenys'!B87</f>
        <v>R086609-270000-0005</v>
      </c>
      <c r="C91" s="238" t="str">
        <f>'Visi duomenys'!D87</f>
        <v>N. Dungveckienės šeimos klinikos pirminės asmens sveikatos priežiūros veiklos efektyvumo didinimas</v>
      </c>
      <c r="D91" s="237" t="str">
        <f>'Visi duomenys'!AP87</f>
        <v>P.B.236</v>
      </c>
      <c r="E91" s="237" t="str">
        <f>'Visi duomenys'!AQ87</f>
        <v xml:space="preserve">Gyventojai, turintys galimybę pasinaudoti pagerintomis sveikatos priežiūros paslaugomis </v>
      </c>
      <c r="F91" s="237">
        <f>'Visi duomenys'!AR87</f>
        <v>2472</v>
      </c>
      <c r="G91" s="237" t="str">
        <f>'Visi duomenys'!AS87</f>
        <v>P.S.363</v>
      </c>
      <c r="H91" s="237" t="str">
        <f>'Visi duomenys'!AT87</f>
        <v>Viešąsias sveikatos priežiūros paslaugas teikiančių asmens sveikatos priežiūros įstaigų, kuriose modernizuota paslaugų teikimo infrastruktūra, skaičius</v>
      </c>
      <c r="I91" s="237">
        <f>'Visi duomenys'!AU87</f>
        <v>1</v>
      </c>
      <c r="J91" s="237">
        <f>'Visi duomenys'!AV87</f>
        <v>0</v>
      </c>
      <c r="K91" s="237">
        <f>'Visi duomenys'!AW87</f>
        <v>0</v>
      </c>
      <c r="L91" s="237">
        <f>'Visi duomenys'!AX87</f>
        <v>0</v>
      </c>
      <c r="M91" s="237">
        <f>'Visi duomenys'!AY87</f>
        <v>0</v>
      </c>
      <c r="N91" s="237">
        <f>'Visi duomenys'!AZ87</f>
        <v>0</v>
      </c>
      <c r="O91" s="237">
        <f>'Visi duomenys'!BA87</f>
        <v>0</v>
      </c>
      <c r="P91" s="237">
        <f>'Visi duomenys'!BB87</f>
        <v>0</v>
      </c>
      <c r="Q91" s="237">
        <f>'Visi duomenys'!BC87</f>
        <v>0</v>
      </c>
      <c r="R91" s="237">
        <f>'Visi duomenys'!BD87</f>
        <v>0</v>
      </c>
      <c r="S91" s="237">
        <f>'Visi duomenys'!BE87</f>
        <v>0</v>
      </c>
      <c r="T91" s="237">
        <f>'Visi duomenys'!BF87</f>
        <v>0</v>
      </c>
      <c r="U91" s="237">
        <f>'Visi duomenys'!BG87</f>
        <v>0</v>
      </c>
    </row>
    <row r="92" spans="1:21" x14ac:dyDescent="0.25">
      <c r="A92" s="237" t="str">
        <f>'Visi duomenys'!A88</f>
        <v>2.1.2.3.6</v>
      </c>
      <c r="B92" s="237" t="str">
        <f>'Visi duomenys'!B88</f>
        <v>R086609-270000-0006</v>
      </c>
      <c r="C92" s="238" t="str">
        <f>'Visi duomenys'!D88</f>
        <v>T.Švedko gydytojos kabineto pirminės asmens sveikatos priežiūros veiklos efektyvumo didinimas</v>
      </c>
      <c r="D92" s="237" t="str">
        <f>'Visi duomenys'!AP88</f>
        <v>P.B.236</v>
      </c>
      <c r="E92" s="237" t="str">
        <f>'Visi duomenys'!AQ88</f>
        <v xml:space="preserve">Gyventojai, turintys galimybę pasinaudoti pagerintomis sveikatos priežiūros paslaugomis </v>
      </c>
      <c r="F92" s="237">
        <f>'Visi duomenys'!AR88</f>
        <v>1409</v>
      </c>
      <c r="G92" s="237" t="str">
        <f>'Visi duomenys'!AS88</f>
        <v>P.S.363</v>
      </c>
      <c r="H92" s="237" t="str">
        <f>'Visi duomenys'!AT88</f>
        <v>Viešąsias sveikatos priežiūros paslaugas teikiančių asmens sveikatos priežiūros įstaigų, kuriose modernizuota paslaugų teikimo infrastruktūra, skaičius</v>
      </c>
      <c r="I92" s="237">
        <f>'Visi duomenys'!AU88</f>
        <v>1</v>
      </c>
      <c r="J92" s="237">
        <f>'Visi duomenys'!AV88</f>
        <v>0</v>
      </c>
      <c r="K92" s="237">
        <f>'Visi duomenys'!AW88</f>
        <v>0</v>
      </c>
      <c r="L92" s="237">
        <f>'Visi duomenys'!AX88</f>
        <v>0</v>
      </c>
      <c r="M92" s="237">
        <f>'Visi duomenys'!AY88</f>
        <v>0</v>
      </c>
      <c r="N92" s="237">
        <f>'Visi duomenys'!AZ88</f>
        <v>0</v>
      </c>
      <c r="O92" s="237">
        <f>'Visi duomenys'!BA88</f>
        <v>0</v>
      </c>
      <c r="P92" s="237">
        <f>'Visi duomenys'!BB88</f>
        <v>0</v>
      </c>
      <c r="Q92" s="237">
        <f>'Visi duomenys'!BC88</f>
        <v>0</v>
      </c>
      <c r="R92" s="237">
        <f>'Visi duomenys'!BD88</f>
        <v>0</v>
      </c>
      <c r="S92" s="237">
        <f>'Visi duomenys'!BE88</f>
        <v>0</v>
      </c>
      <c r="T92" s="237">
        <f>'Visi duomenys'!BF88</f>
        <v>0</v>
      </c>
      <c r="U92" s="237">
        <f>'Visi duomenys'!BG88</f>
        <v>0</v>
      </c>
    </row>
    <row r="93" spans="1:21" x14ac:dyDescent="0.25">
      <c r="A93" s="237" t="str">
        <f>'Visi duomenys'!A89</f>
        <v>2.1.2.3.7</v>
      </c>
      <c r="B93" s="237" t="str">
        <f>'Visi duomenys'!B89</f>
        <v>R086609-270000-0007</v>
      </c>
      <c r="C93" s="238" t="str">
        <f>'Visi duomenys'!D89</f>
        <v>V. R. Petkinienės IĮ „Philema“ pirminės asmens sveikatos priežiūros veiklos efektyvumo didinimas</v>
      </c>
      <c r="D93" s="237" t="str">
        <f>'Visi duomenys'!AP89</f>
        <v>P.B.236</v>
      </c>
      <c r="E93" s="237" t="str">
        <f>'Visi duomenys'!AQ89</f>
        <v xml:space="preserve">Gyventojai, turintys galimybę pasinaudoti pagerintomis sveikatos priežiūros paslaugomis </v>
      </c>
      <c r="F93" s="237">
        <f>'Visi duomenys'!AR89</f>
        <v>2354</v>
      </c>
      <c r="G93" s="237" t="str">
        <f>'Visi duomenys'!AS89</f>
        <v>P.S.363</v>
      </c>
      <c r="H93" s="237" t="str">
        <f>'Visi duomenys'!AT89</f>
        <v>Viešąsias sveikatos priežiūros paslaugas teikiančių asmens sveikatos priežiūros įstaigų, kuriose modernizuota paslaugų teikimo infrastruktūra, skaičius</v>
      </c>
      <c r="I93" s="237">
        <f>'Visi duomenys'!AU89</f>
        <v>1</v>
      </c>
      <c r="J93" s="237">
        <f>'Visi duomenys'!AV89</f>
        <v>0</v>
      </c>
      <c r="K93" s="237">
        <f>'Visi duomenys'!AW89</f>
        <v>0</v>
      </c>
      <c r="L93" s="237">
        <f>'Visi duomenys'!AX89</f>
        <v>0</v>
      </c>
      <c r="M93" s="237">
        <f>'Visi duomenys'!AY89</f>
        <v>0</v>
      </c>
      <c r="N93" s="237">
        <f>'Visi duomenys'!AZ89</f>
        <v>0</v>
      </c>
      <c r="O93" s="237">
        <f>'Visi duomenys'!BA89</f>
        <v>0</v>
      </c>
      <c r="P93" s="237">
        <f>'Visi duomenys'!BB89</f>
        <v>0</v>
      </c>
      <c r="Q93" s="237">
        <f>'Visi duomenys'!BC89</f>
        <v>0</v>
      </c>
      <c r="R93" s="237">
        <f>'Visi duomenys'!BD89</f>
        <v>0</v>
      </c>
      <c r="S93" s="237">
        <f>'Visi duomenys'!BE89</f>
        <v>0</v>
      </c>
      <c r="T93" s="237">
        <f>'Visi duomenys'!BF89</f>
        <v>0</v>
      </c>
      <c r="U93" s="237">
        <f>'Visi duomenys'!BG89</f>
        <v>0</v>
      </c>
    </row>
    <row r="94" spans="1:21" x14ac:dyDescent="0.25">
      <c r="A94" s="237" t="str">
        <f>'Visi duomenys'!A90</f>
        <v>2.1.2.3.8</v>
      </c>
      <c r="B94" s="237" t="str">
        <f>'Visi duomenys'!B90</f>
        <v>R086609-270000-0008</v>
      </c>
      <c r="C94" s="238" t="str">
        <f>'Visi duomenys'!D90</f>
        <v>Sveikatos priežiūros paslaugų prieinamumo gerinimas VšĮ Šilalės pirminės sveikatos priežiūros centre</v>
      </c>
      <c r="D94" s="237" t="str">
        <f>'Visi duomenys'!AP90</f>
        <v>P.B.236</v>
      </c>
      <c r="E94" s="237" t="str">
        <f>'Visi duomenys'!AQ90</f>
        <v xml:space="preserve">Gyventojai, turintys galimybę pasinaudoti pagerintomis sveikatos priežiūros paslaugomis </v>
      </c>
      <c r="F94" s="237">
        <f>'Visi duomenys'!AR90</f>
        <v>6018</v>
      </c>
      <c r="G94" s="237" t="str">
        <f>'Visi duomenys'!AS90</f>
        <v>P.S.363</v>
      </c>
      <c r="H94" s="237" t="str">
        <f>'Visi duomenys'!AT90</f>
        <v>Viešąsias sveikatos priežiūros paslaugas teikiančių asmens sveikatos priežiūros įstaigų, kuriose modernizuota paslaugų teikimo infrastruktūra, skaičius</v>
      </c>
      <c r="I94" s="237">
        <f>'Visi duomenys'!AU90</f>
        <v>1</v>
      </c>
      <c r="J94" s="237">
        <f>'Visi duomenys'!AV90</f>
        <v>0</v>
      </c>
      <c r="K94" s="237">
        <f>'Visi duomenys'!AW90</f>
        <v>0</v>
      </c>
      <c r="L94" s="237">
        <f>'Visi duomenys'!AX90</f>
        <v>0</v>
      </c>
      <c r="M94" s="237">
        <f>'Visi duomenys'!AY90</f>
        <v>0</v>
      </c>
      <c r="N94" s="237">
        <f>'Visi duomenys'!AZ90</f>
        <v>0</v>
      </c>
      <c r="O94" s="237">
        <f>'Visi duomenys'!BA90</f>
        <v>0</v>
      </c>
      <c r="P94" s="237">
        <f>'Visi duomenys'!BB90</f>
        <v>0</v>
      </c>
      <c r="Q94" s="237">
        <f>'Visi duomenys'!BC90</f>
        <v>0</v>
      </c>
      <c r="R94" s="237">
        <f>'Visi duomenys'!BD90</f>
        <v>0</v>
      </c>
      <c r="S94" s="237">
        <f>'Visi duomenys'!BE90</f>
        <v>0</v>
      </c>
      <c r="T94" s="237">
        <f>'Visi duomenys'!BF90</f>
        <v>0</v>
      </c>
      <c r="U94" s="237">
        <f>'Visi duomenys'!BG90</f>
        <v>0</v>
      </c>
    </row>
    <row r="95" spans="1:21" x14ac:dyDescent="0.25">
      <c r="A95" s="237" t="str">
        <f>'Visi duomenys'!A91</f>
        <v>2.1.2.3.9</v>
      </c>
      <c r="B95" s="237" t="str">
        <f>'Visi duomenys'!B91</f>
        <v>R086609-270000-0009</v>
      </c>
      <c r="C95" s="238" t="str">
        <f>'Visi duomenys'!D91</f>
        <v>Gyventojų sveikatos priežiūros paslaugų gerinimas ir priklausomybės nuo opioidų mažinimas</v>
      </c>
      <c r="D95" s="237" t="str">
        <f>'Visi duomenys'!AP91</f>
        <v>P.B.236</v>
      </c>
      <c r="E95" s="237" t="str">
        <f>'Visi duomenys'!AQ91</f>
        <v xml:space="preserve">Gyventojai, turintys galimybę pasinaudoti pagerintomis sveikatos priežiūros paslaugomis </v>
      </c>
      <c r="F95" s="237">
        <f>'Visi duomenys'!AR91</f>
        <v>2231</v>
      </c>
      <c r="G95" s="237" t="str">
        <f>'Visi duomenys'!AS91</f>
        <v>P.S.363</v>
      </c>
      <c r="H95" s="237" t="str">
        <f>'Visi duomenys'!AT91</f>
        <v>Viešąsias sveikatos priežiūros paslaugas teikiančių asmens sveikatos priežiūros įstaigų, kuriose modernizuota paslaugų teikimo infrastruktūra, skaičius</v>
      </c>
      <c r="I95" s="237">
        <f>'Visi duomenys'!AU91</f>
        <v>3</v>
      </c>
      <c r="J95" s="237">
        <f>'Visi duomenys'!AV91</f>
        <v>0</v>
      </c>
      <c r="K95" s="237">
        <f>'Visi duomenys'!AW91</f>
        <v>0</v>
      </c>
      <c r="L95" s="237">
        <f>'Visi duomenys'!AX91</f>
        <v>0</v>
      </c>
      <c r="M95" s="237">
        <f>'Visi duomenys'!AY91</f>
        <v>0</v>
      </c>
      <c r="N95" s="237">
        <f>'Visi duomenys'!AZ91</f>
        <v>0</v>
      </c>
      <c r="O95" s="237">
        <f>'Visi duomenys'!BA91</f>
        <v>0</v>
      </c>
      <c r="P95" s="237">
        <f>'Visi duomenys'!BB91</f>
        <v>0</v>
      </c>
      <c r="Q95" s="237">
        <f>'Visi duomenys'!BC91</f>
        <v>0</v>
      </c>
      <c r="R95" s="237">
        <f>'Visi duomenys'!BD91</f>
        <v>0</v>
      </c>
      <c r="S95" s="237">
        <f>'Visi duomenys'!BE91</f>
        <v>0</v>
      </c>
      <c r="T95" s="237">
        <f>'Visi duomenys'!BF91</f>
        <v>0</v>
      </c>
      <c r="U95" s="237">
        <f>'Visi duomenys'!BG91</f>
        <v>0</v>
      </c>
    </row>
    <row r="96" spans="1:21" x14ac:dyDescent="0.25">
      <c r="A96" s="237" t="str">
        <f>'Visi duomenys'!A92</f>
        <v>2.1.2.3.10</v>
      </c>
      <c r="B96" s="237" t="str">
        <f>'Visi duomenys'!B92</f>
        <v>R086609-270000-0010</v>
      </c>
      <c r="C96" s="238" t="str">
        <f>'Visi duomenys'!D92</f>
        <v>Ambulatorinių sveikatos priežiūros paslaugų prieinamumo gerinimas Viešojoje įstaigoje Pajūrio ambulatorijoje</v>
      </c>
      <c r="D96" s="237" t="str">
        <f>'Visi duomenys'!AP92</f>
        <v>P.B.236</v>
      </c>
      <c r="E96" s="237" t="str">
        <f>'Visi duomenys'!AQ92</f>
        <v xml:space="preserve">Gyventojai, turintys galimybę pasinaudoti pagerintomis sveikatos priežiūros paslaugomis </v>
      </c>
      <c r="F96" s="237">
        <f>'Visi duomenys'!AR92</f>
        <v>1137</v>
      </c>
      <c r="G96" s="237" t="str">
        <f>'Visi duomenys'!AS92</f>
        <v>P.S.363</v>
      </c>
      <c r="H96" s="237" t="str">
        <f>'Visi duomenys'!AT92</f>
        <v>Viešąsias sveikatos priežiūros paslaugas teikiančių asmens sveikatos priežiūros įstaigų, kuriose modernizuota paslaugų teikimo infrastruktūra, skaičius</v>
      </c>
      <c r="I96" s="237">
        <f>'Visi duomenys'!AU92</f>
        <v>1</v>
      </c>
      <c r="J96" s="237">
        <f>'Visi duomenys'!AV92</f>
        <v>0</v>
      </c>
      <c r="K96" s="237">
        <f>'Visi duomenys'!AW92</f>
        <v>0</v>
      </c>
      <c r="L96" s="237">
        <f>'Visi duomenys'!AX92</f>
        <v>0</v>
      </c>
      <c r="M96" s="237">
        <f>'Visi duomenys'!AY92</f>
        <v>0</v>
      </c>
      <c r="N96" s="237">
        <f>'Visi duomenys'!AZ92</f>
        <v>0</v>
      </c>
      <c r="O96" s="237">
        <f>'Visi duomenys'!BA92</f>
        <v>0</v>
      </c>
      <c r="P96" s="237">
        <f>'Visi duomenys'!BB92</f>
        <v>0</v>
      </c>
      <c r="Q96" s="237">
        <f>'Visi duomenys'!BC92</f>
        <v>0</v>
      </c>
      <c r="R96" s="237">
        <f>'Visi duomenys'!BD92</f>
        <v>0</v>
      </c>
      <c r="S96" s="237">
        <f>'Visi duomenys'!BE92</f>
        <v>0</v>
      </c>
      <c r="T96" s="237">
        <f>'Visi duomenys'!BF92</f>
        <v>0</v>
      </c>
      <c r="U96" s="237">
        <f>'Visi duomenys'!BG92</f>
        <v>0</v>
      </c>
    </row>
    <row r="97" spans="1:21" x14ac:dyDescent="0.25">
      <c r="A97" s="237" t="str">
        <f>'Visi duomenys'!A93</f>
        <v>2.1.2.3.11</v>
      </c>
      <c r="B97" s="237" t="str">
        <f>'Visi duomenys'!B93</f>
        <v>R086609-270000-0011</v>
      </c>
      <c r="C97" s="238" t="str">
        <f>'Visi duomenys'!D93</f>
        <v>VšĮ Laukuvos ambulatorijos teikiamų paslaugų kokybės gerinimas</v>
      </c>
      <c r="D97" s="237" t="str">
        <f>'Visi duomenys'!AP93</f>
        <v>P.B.236</v>
      </c>
      <c r="E97" s="237" t="str">
        <f>'Visi duomenys'!AQ93</f>
        <v xml:space="preserve">Gyventojai, turintys galimybę pasinaudoti pagerintomis sveikatos priežiūros paslaugomis </v>
      </c>
      <c r="F97" s="237">
        <f>'Visi duomenys'!AR93</f>
        <v>1141</v>
      </c>
      <c r="G97" s="237" t="str">
        <f>'Visi duomenys'!AS93</f>
        <v>P.S.363</v>
      </c>
      <c r="H97" s="237" t="str">
        <f>'Visi duomenys'!AT93</f>
        <v>Viešąsias sveikatos priežiūros paslaugas teikiančių asmens sveikatos priežiūros įstaigų, kuriose modernizuota paslaugų teikimo infrastruktūra, skaičius</v>
      </c>
      <c r="I97" s="237">
        <f>'Visi duomenys'!AU93</f>
        <v>1</v>
      </c>
      <c r="J97" s="237">
        <f>'Visi duomenys'!AV93</f>
        <v>0</v>
      </c>
      <c r="K97" s="237">
        <f>'Visi duomenys'!AW93</f>
        <v>0</v>
      </c>
      <c r="L97" s="237">
        <f>'Visi duomenys'!AX93</f>
        <v>0</v>
      </c>
      <c r="M97" s="237">
        <f>'Visi duomenys'!AY93</f>
        <v>0</v>
      </c>
      <c r="N97" s="237">
        <f>'Visi duomenys'!AZ93</f>
        <v>0</v>
      </c>
      <c r="O97" s="237">
        <f>'Visi duomenys'!BA93</f>
        <v>0</v>
      </c>
      <c r="P97" s="237">
        <f>'Visi duomenys'!BB93</f>
        <v>0</v>
      </c>
      <c r="Q97" s="237">
        <f>'Visi duomenys'!BC93</f>
        <v>0</v>
      </c>
      <c r="R97" s="237">
        <f>'Visi duomenys'!BD93</f>
        <v>0</v>
      </c>
      <c r="S97" s="237">
        <f>'Visi duomenys'!BE93</f>
        <v>0</v>
      </c>
      <c r="T97" s="237">
        <f>'Visi duomenys'!BF93</f>
        <v>0</v>
      </c>
      <c r="U97" s="237">
        <f>'Visi duomenys'!BG93</f>
        <v>0</v>
      </c>
    </row>
    <row r="98" spans="1:21" x14ac:dyDescent="0.25">
      <c r="A98" s="237" t="str">
        <f>'Visi duomenys'!A94</f>
        <v>2.1.2.3.12</v>
      </c>
      <c r="B98" s="237" t="str">
        <f>'Visi duomenys'!B94</f>
        <v>R086609-270000-0012</v>
      </c>
      <c r="C98" s="238" t="str">
        <f>'Visi duomenys'!D94</f>
        <v>Ambulatorinių sveikatos priežiūros paslaugų prieinamumo gerinimas VšĮ Kvėdarnos ambulatorijoje</v>
      </c>
      <c r="D98" s="237" t="str">
        <f>'Visi duomenys'!AP94</f>
        <v>P.B.236</v>
      </c>
      <c r="E98" s="237" t="str">
        <f>'Visi duomenys'!AQ94</f>
        <v xml:space="preserve">Gyventojai, turintys galimybę pasinaudoti pagerintomis sveikatos priežiūros paslaugomis </v>
      </c>
      <c r="F98" s="237">
        <f>'Visi duomenys'!AR94</f>
        <v>1235</v>
      </c>
      <c r="G98" s="237" t="str">
        <f>'Visi duomenys'!AS94</f>
        <v>P.S.363</v>
      </c>
      <c r="H98" s="237" t="str">
        <f>'Visi duomenys'!AT94</f>
        <v>Viešąsias sveikatos priežiūros paslaugas teikiančių asmens sveikatos priežiūros įstaigų, kuriose modernizuota paslaugų teikimo infrastruktūra, skaičius</v>
      </c>
      <c r="I98" s="237">
        <f>'Visi duomenys'!AU94</f>
        <v>1</v>
      </c>
      <c r="J98" s="237">
        <f>'Visi duomenys'!AV94</f>
        <v>0</v>
      </c>
      <c r="K98" s="237">
        <f>'Visi duomenys'!AW94</f>
        <v>0</v>
      </c>
      <c r="L98" s="237">
        <f>'Visi duomenys'!AX94</f>
        <v>0</v>
      </c>
      <c r="M98" s="237">
        <f>'Visi duomenys'!AY94</f>
        <v>0</v>
      </c>
      <c r="N98" s="237">
        <f>'Visi duomenys'!AZ94</f>
        <v>0</v>
      </c>
      <c r="O98" s="237">
        <f>'Visi duomenys'!BA94</f>
        <v>0</v>
      </c>
      <c r="P98" s="237">
        <f>'Visi duomenys'!BB94</f>
        <v>0</v>
      </c>
      <c r="Q98" s="237">
        <f>'Visi duomenys'!BC94</f>
        <v>0</v>
      </c>
      <c r="R98" s="237">
        <f>'Visi duomenys'!BD94</f>
        <v>0</v>
      </c>
      <c r="S98" s="237">
        <f>'Visi duomenys'!BE94</f>
        <v>0</v>
      </c>
      <c r="T98" s="237">
        <f>'Visi duomenys'!BF94</f>
        <v>0</v>
      </c>
      <c r="U98" s="237">
        <f>'Visi duomenys'!BG94</f>
        <v>0</v>
      </c>
    </row>
    <row r="99" spans="1:21" x14ac:dyDescent="0.25">
      <c r="A99" s="237" t="str">
        <f>'Visi duomenys'!A95</f>
        <v>2.1.2.3.13</v>
      </c>
      <c r="B99" s="237" t="str">
        <f>'Visi duomenys'!B95</f>
        <v>R086609-270000-0013</v>
      </c>
      <c r="C99" s="238" t="str">
        <f>'Visi duomenys'!D95</f>
        <v>VšĮ Kaltinėnų PSPC paslaugų kokybės gerinimas</v>
      </c>
      <c r="D99" s="237" t="str">
        <f>'Visi duomenys'!AP95</f>
        <v>P.B.236</v>
      </c>
      <c r="E99" s="237" t="str">
        <f>'Visi duomenys'!AQ95</f>
        <v xml:space="preserve">Gyventojai, turintys galimybę pasinaudoti pagerintomis sveikatos priežiūros paslaugomis </v>
      </c>
      <c r="F99" s="237">
        <f>'Visi duomenys'!AR95</f>
        <v>960</v>
      </c>
      <c r="G99" s="237" t="str">
        <f>'Visi duomenys'!AS95</f>
        <v>P.S.363</v>
      </c>
      <c r="H99" s="237" t="str">
        <f>'Visi duomenys'!AT95</f>
        <v>Viešąsias sveikatos priežiūros paslaugas teikiančių asmens sveikatos priežiūros įstaigų, kuriose modernizuota paslaugų teikimo infrastruktūra, skaičius</v>
      </c>
      <c r="I99" s="237">
        <f>'Visi duomenys'!AU95</f>
        <v>1</v>
      </c>
      <c r="J99" s="237">
        <f>'Visi duomenys'!AV95</f>
        <v>0</v>
      </c>
      <c r="K99" s="237">
        <f>'Visi duomenys'!AW95</f>
        <v>0</v>
      </c>
      <c r="L99" s="237">
        <f>'Visi duomenys'!AX95</f>
        <v>0</v>
      </c>
      <c r="M99" s="237">
        <f>'Visi duomenys'!AY95</f>
        <v>0</v>
      </c>
      <c r="N99" s="237">
        <f>'Visi duomenys'!AZ95</f>
        <v>0</v>
      </c>
      <c r="O99" s="237">
        <f>'Visi duomenys'!BA95</f>
        <v>0</v>
      </c>
      <c r="P99" s="237">
        <f>'Visi duomenys'!BB95</f>
        <v>0</v>
      </c>
      <c r="Q99" s="237">
        <f>'Visi duomenys'!BC95</f>
        <v>0</v>
      </c>
      <c r="R99" s="237">
        <f>'Visi duomenys'!BD95</f>
        <v>0</v>
      </c>
      <c r="S99" s="237">
        <f>'Visi duomenys'!BE95</f>
        <v>0</v>
      </c>
      <c r="T99" s="237">
        <f>'Visi duomenys'!BF95</f>
        <v>0</v>
      </c>
      <c r="U99" s="237">
        <f>'Visi duomenys'!BG95</f>
        <v>0</v>
      </c>
    </row>
    <row r="100" spans="1:21" x14ac:dyDescent="0.25">
      <c r="A100" s="237" t="str">
        <f>'Visi duomenys'!A96</f>
        <v>2.1.2.3.14</v>
      </c>
      <c r="B100" s="237" t="str">
        <f>'Visi duomenys'!B96</f>
        <v>R086609-270000-0014</v>
      </c>
      <c r="C100" s="238" t="str">
        <f>'Visi duomenys'!D96</f>
        <v>VšĮ Tauragės rajono pirminės sveikatos priežiūros centro veiklos efektyvumo didinimas</v>
      </c>
      <c r="D100" s="237" t="str">
        <f>'Visi duomenys'!AP96</f>
        <v>P.B.236</v>
      </c>
      <c r="E100" s="237" t="str">
        <f>'Visi duomenys'!AQ96</f>
        <v xml:space="preserve">Gyventojai, turintys galimybę pasinaudoti pagerintomis sveikatos priežiūros paslaugomis </v>
      </c>
      <c r="F100" s="237">
        <f>'Visi duomenys'!AR96</f>
        <v>12800</v>
      </c>
      <c r="G100" s="237" t="str">
        <f>'Visi duomenys'!AS96</f>
        <v>P.S.363</v>
      </c>
      <c r="H100" s="237" t="str">
        <f>'Visi duomenys'!AT96</f>
        <v>Viešąsias sveikatos priežiūros paslaugas teikiančių asmens sveikatos priežiūros įstaigų, kuriose modernizuota paslaugų teikimo infrastruktūra, skaičius</v>
      </c>
      <c r="I100" s="237">
        <f>'Visi duomenys'!AU96</f>
        <v>1</v>
      </c>
      <c r="J100" s="237">
        <f>'Visi duomenys'!AV96</f>
        <v>0</v>
      </c>
      <c r="K100" s="237">
        <f>'Visi duomenys'!AW96</f>
        <v>0</v>
      </c>
      <c r="L100" s="237">
        <f>'Visi duomenys'!AX96</f>
        <v>0</v>
      </c>
      <c r="M100" s="237">
        <f>'Visi duomenys'!AY96</f>
        <v>0</v>
      </c>
      <c r="N100" s="237">
        <f>'Visi duomenys'!AZ96</f>
        <v>0</v>
      </c>
      <c r="O100" s="237">
        <f>'Visi duomenys'!BA96</f>
        <v>0</v>
      </c>
      <c r="P100" s="237">
        <f>'Visi duomenys'!BB96</f>
        <v>0</v>
      </c>
      <c r="Q100" s="237">
        <f>'Visi duomenys'!BC96</f>
        <v>0</v>
      </c>
      <c r="R100" s="237">
        <f>'Visi duomenys'!BD96</f>
        <v>0</v>
      </c>
      <c r="S100" s="237">
        <f>'Visi duomenys'!BE96</f>
        <v>0</v>
      </c>
      <c r="T100" s="237">
        <f>'Visi duomenys'!BF96</f>
        <v>0</v>
      </c>
      <c r="U100" s="237">
        <f>'Visi duomenys'!BG96</f>
        <v>0</v>
      </c>
    </row>
    <row r="101" spans="1:21" x14ac:dyDescent="0.25">
      <c r="A101" s="237" t="str">
        <f>'Visi duomenys'!A97</f>
        <v>2.1.2.3.15</v>
      </c>
      <c r="B101" s="237" t="str">
        <f>'Visi duomenys'!B97</f>
        <v>R086609-270000-0015</v>
      </c>
      <c r="C101" s="238" t="str">
        <f>'Visi duomenys'!D97</f>
        <v>UAB ,,Šeimos pulsas" veiklos efektyvumo didinimas</v>
      </c>
      <c r="D101" s="237" t="str">
        <f>'Visi duomenys'!AP97</f>
        <v>P.B.236</v>
      </c>
      <c r="E101" s="237" t="str">
        <f>'Visi duomenys'!AQ97</f>
        <v xml:space="preserve">Gyventojai, turintys galimybę pasinaudoti pagerintomis sveikatos priežiūros paslaugomis </v>
      </c>
      <c r="F101" s="237">
        <f>'Visi duomenys'!AR97</f>
        <v>1600</v>
      </c>
      <c r="G101" s="237" t="str">
        <f>'Visi duomenys'!AS97</f>
        <v>P.S.363</v>
      </c>
      <c r="H101" s="237" t="str">
        <f>'Visi duomenys'!AT97</f>
        <v>Viešąsias sveikatos priežiūros paslaugas teikiančių asmens sveikatos priežiūros įstaigų, kuriose modernizuota paslaugų teikimo infrastruktūra, skaičius</v>
      </c>
      <c r="I101" s="237">
        <f>'Visi duomenys'!AU97</f>
        <v>1</v>
      </c>
      <c r="J101" s="237">
        <f>'Visi duomenys'!AV97</f>
        <v>0</v>
      </c>
      <c r="K101" s="237">
        <f>'Visi duomenys'!AW97</f>
        <v>0</v>
      </c>
      <c r="L101" s="237">
        <f>'Visi duomenys'!AX97</f>
        <v>0</v>
      </c>
      <c r="M101" s="237">
        <f>'Visi duomenys'!AY97</f>
        <v>0</v>
      </c>
      <c r="N101" s="237">
        <f>'Visi duomenys'!AZ97</f>
        <v>0</v>
      </c>
      <c r="O101" s="237">
        <f>'Visi duomenys'!BA97</f>
        <v>0</v>
      </c>
      <c r="P101" s="237">
        <f>'Visi duomenys'!BB97</f>
        <v>0</v>
      </c>
      <c r="Q101" s="237">
        <f>'Visi duomenys'!BC97</f>
        <v>0</v>
      </c>
      <c r="R101" s="237">
        <f>'Visi duomenys'!BD97</f>
        <v>0</v>
      </c>
      <c r="S101" s="237">
        <f>'Visi duomenys'!BE97</f>
        <v>0</v>
      </c>
      <c r="T101" s="237">
        <f>'Visi duomenys'!BF97</f>
        <v>0</v>
      </c>
      <c r="U101" s="237">
        <f>'Visi duomenys'!BG97</f>
        <v>0</v>
      </c>
    </row>
    <row r="102" spans="1:21" x14ac:dyDescent="0.25">
      <c r="A102" s="237" t="str">
        <f>'Visi duomenys'!A98</f>
        <v>2.1.2.3.16</v>
      </c>
      <c r="B102" s="237" t="str">
        <f>'Visi duomenys'!B98</f>
        <v>R086609-270000-0016</v>
      </c>
      <c r="C102" s="238" t="str">
        <f>'Visi duomenys'!D98</f>
        <v>UAB Mažonienės medicinos kabineto veiklos efektyvumo didinimas</v>
      </c>
      <c r="D102" s="237" t="str">
        <f>'Visi duomenys'!AP98</f>
        <v>P.B.236</v>
      </c>
      <c r="E102" s="237" t="str">
        <f>'Visi duomenys'!AQ98</f>
        <v xml:space="preserve">Gyventojai, turintys galimybę pasinaudoti pagerintomis sveikatos priežiūros paslaugomis </v>
      </c>
      <c r="F102" s="237">
        <f>'Visi duomenys'!AR98</f>
        <v>1000</v>
      </c>
      <c r="G102" s="237" t="str">
        <f>'Visi duomenys'!AS98</f>
        <v>P.S.363</v>
      </c>
      <c r="H102" s="237" t="str">
        <f>'Visi duomenys'!AT98</f>
        <v>Viešąsias sveikatos priežiūros paslaugas teikiančių asmens sveikatos priežiūros įstaigų, kuriose modernizuota paslaugų teikimo infrastruktūra, skaičius</v>
      </c>
      <c r="I102" s="237">
        <f>'Visi duomenys'!AU98</f>
        <v>1</v>
      </c>
      <c r="J102" s="237">
        <f>'Visi duomenys'!AV98</f>
        <v>0</v>
      </c>
      <c r="K102" s="237">
        <f>'Visi duomenys'!AW98</f>
        <v>0</v>
      </c>
      <c r="L102" s="237">
        <f>'Visi duomenys'!AX98</f>
        <v>0</v>
      </c>
      <c r="M102" s="237">
        <f>'Visi duomenys'!AY98</f>
        <v>0</v>
      </c>
      <c r="N102" s="237">
        <f>'Visi duomenys'!AZ98</f>
        <v>0</v>
      </c>
      <c r="O102" s="237">
        <f>'Visi duomenys'!BA98</f>
        <v>0</v>
      </c>
      <c r="P102" s="237">
        <f>'Visi duomenys'!BB98</f>
        <v>0</v>
      </c>
      <c r="Q102" s="237">
        <f>'Visi duomenys'!BC98</f>
        <v>0</v>
      </c>
      <c r="R102" s="237">
        <f>'Visi duomenys'!BD98</f>
        <v>0</v>
      </c>
      <c r="S102" s="237">
        <f>'Visi duomenys'!BE98</f>
        <v>0</v>
      </c>
      <c r="T102" s="237">
        <f>'Visi duomenys'!BF98</f>
        <v>0</v>
      </c>
      <c r="U102" s="237">
        <f>'Visi duomenys'!BG98</f>
        <v>0</v>
      </c>
    </row>
    <row r="103" spans="1:21" x14ac:dyDescent="0.25">
      <c r="A103" s="237" t="str">
        <f>'Visi duomenys'!A99</f>
        <v>2.1.2.3.17</v>
      </c>
      <c r="B103" s="237" t="str">
        <f>'Visi duomenys'!B99</f>
        <v>R086609-270000-0017</v>
      </c>
      <c r="C103" s="238" t="str">
        <f>'Visi duomenys'!D99</f>
        <v>UAB InMedica šeimos klinikų Tauragėje ir Skaudvilėje veiklos efektyvumo didinimas</v>
      </c>
      <c r="D103" s="237" t="str">
        <f>'Visi duomenys'!AP99</f>
        <v>P.B.236</v>
      </c>
      <c r="E103" s="237" t="str">
        <f>'Visi duomenys'!AQ99</f>
        <v xml:space="preserve">Gyventojai, turintys galimybę pasinaudoti pagerintomis sveikatos priežiūros paslaugomis </v>
      </c>
      <c r="F103" s="237">
        <f>'Visi duomenys'!AR99</f>
        <v>5000</v>
      </c>
      <c r="G103" s="237" t="str">
        <f>'Visi duomenys'!AS99</f>
        <v>P.S.363</v>
      </c>
      <c r="H103" s="237" t="str">
        <f>'Visi duomenys'!AT99</f>
        <v>Viešąsias sveikatos priežiūros paslaugas teikiančių asmens sveikatos priežiūros įstaigų, kuriose modernizuota paslaugų teikimo infrastruktūra, skaičius</v>
      </c>
      <c r="I103" s="237">
        <f>'Visi duomenys'!AU99</f>
        <v>1</v>
      </c>
      <c r="J103" s="237">
        <f>'Visi duomenys'!AV99</f>
        <v>0</v>
      </c>
      <c r="K103" s="237">
        <f>'Visi duomenys'!AW99</f>
        <v>0</v>
      </c>
      <c r="L103" s="237">
        <f>'Visi duomenys'!AX99</f>
        <v>0</v>
      </c>
      <c r="M103" s="237">
        <f>'Visi duomenys'!AY99</f>
        <v>0</v>
      </c>
      <c r="N103" s="237">
        <f>'Visi duomenys'!AZ99</f>
        <v>0</v>
      </c>
      <c r="O103" s="237">
        <f>'Visi duomenys'!BA99</f>
        <v>0</v>
      </c>
      <c r="P103" s="237">
        <f>'Visi duomenys'!BB99</f>
        <v>0</v>
      </c>
      <c r="Q103" s="237">
        <f>'Visi duomenys'!BC99</f>
        <v>0</v>
      </c>
      <c r="R103" s="237">
        <f>'Visi duomenys'!BD99</f>
        <v>0</v>
      </c>
      <c r="S103" s="237">
        <f>'Visi duomenys'!BE99</f>
        <v>0</v>
      </c>
      <c r="T103" s="237">
        <f>'Visi duomenys'!BF99</f>
        <v>0</v>
      </c>
      <c r="U103" s="237">
        <f>'Visi duomenys'!BG99</f>
        <v>0</v>
      </c>
    </row>
    <row r="104" spans="1:21" x14ac:dyDescent="0.25">
      <c r="A104" s="236" t="str">
        <f>'Visi duomenys'!A100</f>
        <v>2.1.3.</v>
      </c>
      <c r="B104" s="236">
        <f>'Visi duomenys'!B100</f>
        <v>0</v>
      </c>
      <c r="C104" s="240" t="str">
        <f>'Visi duomenys'!D100</f>
        <v>Uždavinys. Padidinti regiono savivaldybių socialinio būsto fondą, pagerinti bendruomenėje teikiamų socialinių paslaugų kokybę ir išplėsti jų prieinamumą.</v>
      </c>
      <c r="D104" s="235">
        <f>'Visi duomenys'!AP100</f>
        <v>0</v>
      </c>
      <c r="E104" s="235">
        <f>'Visi duomenys'!AQ100</f>
        <v>0</v>
      </c>
      <c r="F104" s="235">
        <f>'Visi duomenys'!AR100</f>
        <v>0</v>
      </c>
      <c r="G104" s="235">
        <f>'Visi duomenys'!AS100</f>
        <v>0</v>
      </c>
      <c r="H104" s="235">
        <f>'Visi duomenys'!AT100</f>
        <v>0</v>
      </c>
      <c r="I104" s="235">
        <f>'Visi duomenys'!AU100</f>
        <v>0</v>
      </c>
      <c r="J104" s="235">
        <f>'Visi duomenys'!AV100</f>
        <v>0</v>
      </c>
      <c r="K104" s="235">
        <f>'Visi duomenys'!AW100</f>
        <v>0</v>
      </c>
      <c r="L104" s="235">
        <f>'Visi duomenys'!AX100</f>
        <v>0</v>
      </c>
      <c r="M104" s="235">
        <f>'Visi duomenys'!AY100</f>
        <v>0</v>
      </c>
      <c r="N104" s="235">
        <f>'Visi duomenys'!AZ100</f>
        <v>0</v>
      </c>
      <c r="O104" s="235">
        <f>'Visi duomenys'!BA100</f>
        <v>0</v>
      </c>
      <c r="P104" s="235">
        <f>'Visi duomenys'!BB100</f>
        <v>0</v>
      </c>
      <c r="Q104" s="235">
        <f>'Visi duomenys'!BC100</f>
        <v>0</v>
      </c>
      <c r="R104" s="235">
        <f>'Visi duomenys'!BD100</f>
        <v>0</v>
      </c>
      <c r="S104" s="235">
        <f>'Visi duomenys'!BE100</f>
        <v>0</v>
      </c>
      <c r="T104" s="235">
        <f>'Visi duomenys'!BF100</f>
        <v>0</v>
      </c>
      <c r="U104" s="235">
        <f>'Visi duomenys'!BG100</f>
        <v>0</v>
      </c>
    </row>
    <row r="105" spans="1:21" x14ac:dyDescent="0.25">
      <c r="A105" s="236" t="str">
        <f>'Visi duomenys'!A101</f>
        <v>2.1.3.1</v>
      </c>
      <c r="B105" s="236">
        <f>'Visi duomenys'!B101</f>
        <v>0</v>
      </c>
      <c r="C105" s="240" t="str">
        <f>'Visi duomenys'!D101</f>
        <v>Priemonė: Socialinių paslaugų infrastruktūros plėtra</v>
      </c>
      <c r="D105" s="235">
        <f>'Visi duomenys'!AP101</f>
        <v>0</v>
      </c>
      <c r="E105" s="235">
        <f>'Visi duomenys'!AQ101</f>
        <v>0</v>
      </c>
      <c r="F105" s="235">
        <f>'Visi duomenys'!AR101</f>
        <v>0</v>
      </c>
      <c r="G105" s="235">
        <f>'Visi duomenys'!AS101</f>
        <v>0</v>
      </c>
      <c r="H105" s="235">
        <f>'Visi duomenys'!AT101</f>
        <v>0</v>
      </c>
      <c r="I105" s="235">
        <f>'Visi duomenys'!AU101</f>
        <v>0</v>
      </c>
      <c r="J105" s="235">
        <f>'Visi duomenys'!AV101</f>
        <v>0</v>
      </c>
      <c r="K105" s="235">
        <f>'Visi duomenys'!AW101</f>
        <v>0</v>
      </c>
      <c r="L105" s="235">
        <f>'Visi duomenys'!AX101</f>
        <v>0</v>
      </c>
      <c r="M105" s="235">
        <f>'Visi duomenys'!AY101</f>
        <v>0</v>
      </c>
      <c r="N105" s="235">
        <f>'Visi duomenys'!AZ101</f>
        <v>0</v>
      </c>
      <c r="O105" s="235">
        <f>'Visi duomenys'!BA101</f>
        <v>0</v>
      </c>
      <c r="P105" s="235">
        <f>'Visi duomenys'!BB101</f>
        <v>0</v>
      </c>
      <c r="Q105" s="235">
        <f>'Visi duomenys'!BC101</f>
        <v>0</v>
      </c>
      <c r="R105" s="235">
        <f>'Visi duomenys'!BD101</f>
        <v>0</v>
      </c>
      <c r="S105" s="235">
        <f>'Visi duomenys'!BE101</f>
        <v>0</v>
      </c>
      <c r="T105" s="235">
        <f>'Visi duomenys'!BF101</f>
        <v>0</v>
      </c>
      <c r="U105" s="235">
        <f>'Visi duomenys'!BG101</f>
        <v>0</v>
      </c>
    </row>
    <row r="106" spans="1:21" x14ac:dyDescent="0.25">
      <c r="A106" s="237" t="str">
        <f>'Visi duomenys'!A102</f>
        <v>2.1.3.1.1</v>
      </c>
      <c r="B106" s="237" t="str">
        <f>'Visi duomenys'!B102</f>
        <v>R084407-270000-1196</v>
      </c>
      <c r="C106" s="238" t="str">
        <f>'Visi duomenys'!D102</f>
        <v>Savarankiško gyvenimo namų plėtra senyvo amžiaus asmenims ir (ar) asmenims su negalia Šventupio g. 3, Šiauduvoje, Šilalės r.</v>
      </c>
      <c r="D106" s="237" t="str">
        <f>'Visi duomenys'!AP102</f>
        <v>P.S.361</v>
      </c>
      <c r="E106" s="237" t="str">
        <f>'Visi duomenys'!AQ102</f>
        <v>Investicijas gavę socialinių paslaugų infrastruktūros objektai (vnt.)</v>
      </c>
      <c r="F106" s="237">
        <f>'Visi duomenys'!AR102</f>
        <v>1</v>
      </c>
      <c r="G106" s="237" t="str">
        <f>'Visi duomenys'!AS102</f>
        <v>R.N.403</v>
      </c>
      <c r="H106" s="237" t="str">
        <f>'Visi duomenys'!AT102</f>
        <v xml:space="preserve">Tikslinių grupių asmenys, gavę tiesioginės naudos iš investicijų į socialinių paslaugų infrastruktūrą </v>
      </c>
      <c r="I106" s="237">
        <f>'Visi duomenys'!AU102</f>
        <v>12</v>
      </c>
      <c r="J106" s="237" t="str">
        <f>'Visi duomenys'!AV102</f>
        <v>R.N.404</v>
      </c>
      <c r="K106" s="237" t="str">
        <f>'Visi duomenys'!AW102</f>
        <v xml:space="preserve">Investicijas gavusiose įstaigose esančios vietos socialinių paslaugų gavėjams </v>
      </c>
      <c r="L106" s="237">
        <f>'Visi duomenys'!AX102</f>
        <v>11</v>
      </c>
      <c r="M106" s="237">
        <f>'Visi duomenys'!AY102</f>
        <v>0</v>
      </c>
      <c r="N106" s="237">
        <f>'Visi duomenys'!AZ102</f>
        <v>0</v>
      </c>
      <c r="O106" s="237">
        <f>'Visi duomenys'!BA102</f>
        <v>0</v>
      </c>
      <c r="P106" s="237">
        <f>'Visi duomenys'!BB102</f>
        <v>0</v>
      </c>
      <c r="Q106" s="237">
        <f>'Visi duomenys'!BC102</f>
        <v>0</v>
      </c>
      <c r="R106" s="237">
        <f>'Visi duomenys'!BD102</f>
        <v>0</v>
      </c>
      <c r="S106" s="237">
        <f>'Visi duomenys'!BE102</f>
        <v>0</v>
      </c>
      <c r="T106" s="237">
        <f>'Visi duomenys'!BF102</f>
        <v>0</v>
      </c>
      <c r="U106" s="237">
        <f>'Visi duomenys'!BG102</f>
        <v>0</v>
      </c>
    </row>
    <row r="107" spans="1:21" x14ac:dyDescent="0.25">
      <c r="A107" s="237" t="str">
        <f>'Visi duomenys'!A103</f>
        <v>2.1.3.1.2</v>
      </c>
      <c r="B107" s="237" t="str">
        <f>'Visi duomenys'!B103</f>
        <v>R084407-270000-1197</v>
      </c>
      <c r="C107" s="238" t="str">
        <f>'Visi duomenys'!D103</f>
        <v>Modernizuoti veikiančius palaikomojo gydymo, slaugos ir senelių globos namus Pagėgiuose</v>
      </c>
      <c r="D107" s="237" t="str">
        <f>'Visi duomenys'!AP103</f>
        <v>P.S.361</v>
      </c>
      <c r="E107" s="237" t="str">
        <f>'Visi duomenys'!AQ103</f>
        <v>Investicijas gavę socialinių paslaugų infrastruktūros objektai (vnt.)</v>
      </c>
      <c r="F107" s="237">
        <f>'Visi duomenys'!AR103</f>
        <v>1</v>
      </c>
      <c r="G107" s="237" t="str">
        <f>'Visi duomenys'!AS103</f>
        <v>R.N.403</v>
      </c>
      <c r="H107" s="237" t="str">
        <f>'Visi duomenys'!AT103</f>
        <v xml:space="preserve">Tikslinių grupių asmenys, gavę tiesioginės naudos iš investicijų į socialinių paslaugų infrastruktūrą </v>
      </c>
      <c r="I107" s="237">
        <f>'Visi duomenys'!AU103</f>
        <v>62</v>
      </c>
      <c r="J107" s="237" t="str">
        <f>'Visi duomenys'!AV103</f>
        <v>R.N.404</v>
      </c>
      <c r="K107" s="237" t="str">
        <f>'Visi duomenys'!AW103</f>
        <v xml:space="preserve">Investicijas gavusiose įstaigose esančios vietos socialinių paslaugų gavėjams </v>
      </c>
      <c r="L107" s="237">
        <f>'Visi duomenys'!AX103</f>
        <v>20</v>
      </c>
      <c r="M107" s="237">
        <f>'Visi duomenys'!AY103</f>
        <v>0</v>
      </c>
      <c r="N107" s="237">
        <f>'Visi duomenys'!AZ103</f>
        <v>0</v>
      </c>
      <c r="O107" s="237">
        <f>'Visi duomenys'!BA103</f>
        <v>0</v>
      </c>
      <c r="P107" s="237">
        <f>'Visi duomenys'!BB103</f>
        <v>0</v>
      </c>
      <c r="Q107" s="237">
        <f>'Visi duomenys'!BC103</f>
        <v>0</v>
      </c>
      <c r="R107" s="237">
        <f>'Visi duomenys'!BD103</f>
        <v>0</v>
      </c>
      <c r="S107" s="237">
        <f>'Visi duomenys'!BE103</f>
        <v>0</v>
      </c>
      <c r="T107" s="237">
        <f>'Visi duomenys'!BF103</f>
        <v>0</v>
      </c>
      <c r="U107" s="237">
        <f>'Visi duomenys'!BG103</f>
        <v>0</v>
      </c>
    </row>
    <row r="108" spans="1:21" x14ac:dyDescent="0.25">
      <c r="A108" s="237" t="str">
        <f>'Visi duomenys'!A104</f>
        <v>2.1.3.1.3</v>
      </c>
      <c r="B108" s="237" t="str">
        <f>'Visi duomenys'!B104</f>
        <v>R084407-270000-1198</v>
      </c>
      <c r="C108" s="238" t="str">
        <f>'Visi duomenys'!D104</f>
        <v>Socialinių paslaugų įstaigos modernizavimas ir paslaugų plėtra Jurbarko rajone</v>
      </c>
      <c r="D108" s="237" t="str">
        <f>'Visi duomenys'!AP104</f>
        <v>P.S.361</v>
      </c>
      <c r="E108" s="237" t="str">
        <f>'Visi duomenys'!AQ104</f>
        <v>Investicijas gavę socialinių paslaugų infrastruktūros objektai (vnt.)</v>
      </c>
      <c r="F108" s="237">
        <f>'Visi duomenys'!AR104</f>
        <v>1</v>
      </c>
      <c r="G108" s="237" t="str">
        <f>'Visi duomenys'!AS104</f>
        <v>R.N.403</v>
      </c>
      <c r="H108" s="237" t="str">
        <f>'Visi duomenys'!AT104</f>
        <v xml:space="preserve">Tikslinių grupių asmenys, gavę tiesioginės naudos iš investicijų į socialinių paslaugų infrastruktūrą </v>
      </c>
      <c r="I108" s="237">
        <f>'Visi duomenys'!AU104</f>
        <v>35</v>
      </c>
      <c r="J108" s="237" t="str">
        <f>'Visi duomenys'!AV104</f>
        <v>R.N.404</v>
      </c>
      <c r="K108" s="237" t="str">
        <f>'Visi duomenys'!AW104</f>
        <v xml:space="preserve">Investicijas gavusiose įstaigose esančios vietos socialinių paslaugų gavėjams </v>
      </c>
      <c r="L108" s="237">
        <f>'Visi duomenys'!AX104</f>
        <v>23</v>
      </c>
      <c r="M108" s="237">
        <f>'Visi duomenys'!AY104</f>
        <v>0</v>
      </c>
      <c r="N108" s="237">
        <f>'Visi duomenys'!AZ104</f>
        <v>0</v>
      </c>
      <c r="O108" s="237">
        <f>'Visi duomenys'!BA104</f>
        <v>0</v>
      </c>
      <c r="P108" s="237">
        <f>'Visi duomenys'!BB104</f>
        <v>0</v>
      </c>
      <c r="Q108" s="237">
        <f>'Visi duomenys'!BC104</f>
        <v>0</v>
      </c>
      <c r="R108" s="237">
        <f>'Visi duomenys'!BD104</f>
        <v>0</v>
      </c>
      <c r="S108" s="237">
        <f>'Visi duomenys'!BE104</f>
        <v>0</v>
      </c>
      <c r="T108" s="237">
        <f>'Visi duomenys'!BF104</f>
        <v>0</v>
      </c>
      <c r="U108" s="237">
        <f>'Visi duomenys'!BG104</f>
        <v>0</v>
      </c>
    </row>
    <row r="109" spans="1:21" x14ac:dyDescent="0.25">
      <c r="A109" s="237" t="str">
        <f>'Visi duomenys'!A105</f>
        <v>2.1.3.1.4</v>
      </c>
      <c r="B109" s="237" t="str">
        <f>'Visi duomenys'!B105</f>
        <v>R084407-270000-1199</v>
      </c>
      <c r="C109" s="238" t="str">
        <f>'Visi duomenys'!D105</f>
        <v>Nestacionarių socialinių paslaugų infrastruktūros plėtra Tauragės rajono savivaldybėje</v>
      </c>
      <c r="D109" s="237" t="str">
        <f>'Visi duomenys'!AP105</f>
        <v>P.S.361</v>
      </c>
      <c r="E109" s="237" t="str">
        <f>'Visi duomenys'!AQ105</f>
        <v>Investicijas gavę socialinių paslaugų infrastruktūros objektai (vnt.)</v>
      </c>
      <c r="F109" s="237">
        <f>'Visi duomenys'!AR105</f>
        <v>1</v>
      </c>
      <c r="G109" s="237" t="str">
        <f>'Visi duomenys'!AS105</f>
        <v>R.N.403</v>
      </c>
      <c r="H109" s="237" t="str">
        <f>'Visi duomenys'!AT105</f>
        <v xml:space="preserve">Tikslinių grupių asmenys, gavę tiesioginės naudos iš investicijų į socialinių paslaugų infrastruktūrą </v>
      </c>
      <c r="I109" s="237">
        <f>'Visi duomenys'!AU105</f>
        <v>40</v>
      </c>
      <c r="J109" s="237" t="str">
        <f>'Visi duomenys'!AV105</f>
        <v>R.N.404</v>
      </c>
      <c r="K109" s="237" t="str">
        <f>'Visi duomenys'!AW105</f>
        <v xml:space="preserve">Investicijas gavusiose įstaigose esančios vietos socialinių paslaugų gavėjams </v>
      </c>
      <c r="L109" s="237">
        <f>'Visi duomenys'!AX105</f>
        <v>20</v>
      </c>
      <c r="M109" s="237">
        <f>'Visi duomenys'!AY105</f>
        <v>0</v>
      </c>
      <c r="N109" s="237">
        <f>'Visi duomenys'!AZ105</f>
        <v>0</v>
      </c>
      <c r="O109" s="237">
        <f>'Visi duomenys'!BA105</f>
        <v>0</v>
      </c>
      <c r="P109" s="237">
        <f>'Visi duomenys'!BB105</f>
        <v>0</v>
      </c>
      <c r="Q109" s="237">
        <f>'Visi duomenys'!BC105</f>
        <v>0</v>
      </c>
      <c r="R109" s="237">
        <f>'Visi duomenys'!BD105</f>
        <v>0</v>
      </c>
      <c r="S109" s="237">
        <f>'Visi duomenys'!BE105</f>
        <v>0</v>
      </c>
      <c r="T109" s="237">
        <f>'Visi duomenys'!BF105</f>
        <v>0</v>
      </c>
      <c r="U109" s="237">
        <f>'Visi duomenys'!BG105</f>
        <v>0</v>
      </c>
    </row>
    <row r="110" spans="1:21" x14ac:dyDescent="0.25">
      <c r="A110" s="236" t="str">
        <f>'Visi duomenys'!A106</f>
        <v>2.1.3.2</v>
      </c>
      <c r="B110" s="236" t="str">
        <f>'Visi duomenys'!B106</f>
        <v/>
      </c>
      <c r="C110" s="240" t="str">
        <f>'Visi duomenys'!D106</f>
        <v>Priemonė: Socialinio būsto fondo plėtra</v>
      </c>
      <c r="D110" s="235">
        <f>'Visi duomenys'!AP106</f>
        <v>0</v>
      </c>
      <c r="E110" s="235">
        <f>'Visi duomenys'!AQ106</f>
        <v>0</v>
      </c>
      <c r="F110" s="235">
        <f>'Visi duomenys'!AR106</f>
        <v>0</v>
      </c>
      <c r="G110" s="235">
        <f>'Visi duomenys'!AS106</f>
        <v>0</v>
      </c>
      <c r="H110" s="235">
        <f>'Visi duomenys'!AT106</f>
        <v>0</v>
      </c>
      <c r="I110" s="235">
        <f>'Visi duomenys'!AU106</f>
        <v>0</v>
      </c>
      <c r="J110" s="235">
        <f>'Visi duomenys'!AV106</f>
        <v>0</v>
      </c>
      <c r="K110" s="235">
        <f>'Visi duomenys'!AW106</f>
        <v>0</v>
      </c>
      <c r="L110" s="235">
        <f>'Visi duomenys'!AX106</f>
        <v>0</v>
      </c>
      <c r="M110" s="235">
        <f>'Visi duomenys'!AY106</f>
        <v>0</v>
      </c>
      <c r="N110" s="235">
        <f>'Visi duomenys'!AZ106</f>
        <v>0</v>
      </c>
      <c r="O110" s="235">
        <f>'Visi duomenys'!BA106</f>
        <v>0</v>
      </c>
      <c r="P110" s="235">
        <f>'Visi duomenys'!BB106</f>
        <v>0</v>
      </c>
      <c r="Q110" s="235">
        <f>'Visi duomenys'!BC106</f>
        <v>0</v>
      </c>
      <c r="R110" s="235">
        <f>'Visi duomenys'!BD106</f>
        <v>0</v>
      </c>
      <c r="S110" s="235">
        <f>'Visi duomenys'!BE106</f>
        <v>0</v>
      </c>
      <c r="T110" s="235">
        <f>'Visi duomenys'!BF106</f>
        <v>0</v>
      </c>
      <c r="U110" s="235">
        <f>'Visi duomenys'!BG106</f>
        <v>0</v>
      </c>
    </row>
    <row r="111" spans="1:21" x14ac:dyDescent="0.25">
      <c r="A111" s="237" t="str">
        <f>'Visi duomenys'!A107</f>
        <v>2.1.3.2.1</v>
      </c>
      <c r="B111" s="237" t="str">
        <f>'Visi duomenys'!B107</f>
        <v>R084408-260000-1201</v>
      </c>
      <c r="C111" s="238" t="str">
        <f>'Visi duomenys'!D107</f>
        <v>Socialinio būsto fondo plėtra Šilalės rajono savivaldybėje</v>
      </c>
      <c r="D111" s="237" t="str">
        <f>'Visi duomenys'!AP107</f>
        <v>P.S.362</v>
      </c>
      <c r="E111" s="237" t="str">
        <f>'Visi duomenys'!AQ107</f>
        <v>Naujai įrengtų ar įsigytų socialinių būstų skaičius</v>
      </c>
      <c r="F111" s="237">
        <f>'Visi duomenys'!AR107</f>
        <v>25</v>
      </c>
      <c r="G111" s="237">
        <f>'Visi duomenys'!AS107</f>
        <v>0</v>
      </c>
      <c r="H111" s="237">
        <f>'Visi duomenys'!AT107</f>
        <v>0</v>
      </c>
      <c r="I111" s="237">
        <f>'Visi duomenys'!AU107</f>
        <v>0</v>
      </c>
      <c r="J111" s="237">
        <f>'Visi duomenys'!AV107</f>
        <v>0</v>
      </c>
      <c r="K111" s="237">
        <f>'Visi duomenys'!AW107</f>
        <v>0</v>
      </c>
      <c r="L111" s="237">
        <f>'Visi duomenys'!AX107</f>
        <v>0</v>
      </c>
      <c r="M111" s="237">
        <f>'Visi duomenys'!AY107</f>
        <v>0</v>
      </c>
      <c r="N111" s="237">
        <f>'Visi duomenys'!AZ107</f>
        <v>0</v>
      </c>
      <c r="O111" s="237">
        <f>'Visi duomenys'!BA107</f>
        <v>0</v>
      </c>
      <c r="P111" s="237">
        <f>'Visi duomenys'!BB107</f>
        <v>0</v>
      </c>
      <c r="Q111" s="237">
        <f>'Visi duomenys'!BC107</f>
        <v>0</v>
      </c>
      <c r="R111" s="237">
        <f>'Visi duomenys'!BD107</f>
        <v>0</v>
      </c>
      <c r="S111" s="237">
        <f>'Visi duomenys'!BE107</f>
        <v>0</v>
      </c>
      <c r="T111" s="237">
        <f>'Visi duomenys'!BF107</f>
        <v>0</v>
      </c>
      <c r="U111" s="237">
        <f>'Visi duomenys'!BG107</f>
        <v>0</v>
      </c>
    </row>
    <row r="112" spans="1:21" x14ac:dyDescent="0.25">
      <c r="A112" s="237" t="str">
        <f>'Visi duomenys'!A108</f>
        <v>2.1.3.2.2</v>
      </c>
      <c r="B112" s="237" t="str">
        <f>'Visi duomenys'!B108</f>
        <v>R084408-250000-1202</v>
      </c>
      <c r="C112" s="238" t="str">
        <f>'Visi duomenys'!D108</f>
        <v>Socialinio būsto fondo plėtra Pagėgių savivaldybėje</v>
      </c>
      <c r="D112" s="237" t="str">
        <f>'Visi duomenys'!AP108</f>
        <v>P.S.362</v>
      </c>
      <c r="E112" s="237" t="str">
        <f>'Visi duomenys'!AQ108</f>
        <v>Naujai įrengtų ar įsigytų socialinių būstų skaičius</v>
      </c>
      <c r="F112" s="237">
        <f>'Visi duomenys'!AR108</f>
        <v>6</v>
      </c>
      <c r="G112" s="237">
        <f>'Visi duomenys'!AS108</f>
        <v>0</v>
      </c>
      <c r="H112" s="237">
        <f>'Visi duomenys'!AT108</f>
        <v>0</v>
      </c>
      <c r="I112" s="237">
        <f>'Visi duomenys'!AU108</f>
        <v>0</v>
      </c>
      <c r="J112" s="237">
        <f>'Visi duomenys'!AV108</f>
        <v>0</v>
      </c>
      <c r="K112" s="237">
        <f>'Visi duomenys'!AW108</f>
        <v>0</v>
      </c>
      <c r="L112" s="237">
        <f>'Visi duomenys'!AX108</f>
        <v>0</v>
      </c>
      <c r="M112" s="237">
        <f>'Visi duomenys'!AY108</f>
        <v>0</v>
      </c>
      <c r="N112" s="237">
        <f>'Visi duomenys'!AZ108</f>
        <v>0</v>
      </c>
      <c r="O112" s="237">
        <f>'Visi duomenys'!BA108</f>
        <v>0</v>
      </c>
      <c r="P112" s="237">
        <f>'Visi duomenys'!BB108</f>
        <v>0</v>
      </c>
      <c r="Q112" s="237">
        <f>'Visi duomenys'!BC108</f>
        <v>0</v>
      </c>
      <c r="R112" s="237">
        <f>'Visi duomenys'!BD108</f>
        <v>0</v>
      </c>
      <c r="S112" s="237">
        <f>'Visi duomenys'!BE108</f>
        <v>0</v>
      </c>
      <c r="T112" s="237">
        <f>'Visi duomenys'!BF108</f>
        <v>0</v>
      </c>
      <c r="U112" s="237">
        <f>'Visi duomenys'!BG108</f>
        <v>0</v>
      </c>
    </row>
    <row r="113" spans="1:21" x14ac:dyDescent="0.25">
      <c r="A113" s="237" t="str">
        <f>'Visi duomenys'!A109</f>
        <v>2.1.3.2.3</v>
      </c>
      <c r="B113" s="237" t="str">
        <f>'Visi duomenys'!B109</f>
        <v>R084408-260000-1203</v>
      </c>
      <c r="C113" s="238" t="str">
        <f>'Visi duomenys'!D109</f>
        <v>Socialinio būsto plėtra Jurbarko rajono savivaldybėje</v>
      </c>
      <c r="D113" s="237" t="str">
        <f>'Visi duomenys'!AP109</f>
        <v>P.S.362</v>
      </c>
      <c r="E113" s="237" t="str">
        <f>'Visi duomenys'!AQ109</f>
        <v>Naujai įrengti ar įsigyti socialiniai būstai (vnt.)</v>
      </c>
      <c r="F113" s="237">
        <f>'Visi duomenys'!AR109</f>
        <v>16</v>
      </c>
      <c r="G113" s="237">
        <f>'Visi duomenys'!AS109</f>
        <v>0</v>
      </c>
      <c r="H113" s="237">
        <f>'Visi duomenys'!AT109</f>
        <v>0</v>
      </c>
      <c r="I113" s="237">
        <f>'Visi duomenys'!AU109</f>
        <v>0</v>
      </c>
      <c r="J113" s="237">
        <f>'Visi duomenys'!AV109</f>
        <v>0</v>
      </c>
      <c r="K113" s="237">
        <f>'Visi duomenys'!AW109</f>
        <v>0</v>
      </c>
      <c r="L113" s="237">
        <f>'Visi duomenys'!AX109</f>
        <v>0</v>
      </c>
      <c r="M113" s="237">
        <f>'Visi duomenys'!AY109</f>
        <v>0</v>
      </c>
      <c r="N113" s="237">
        <f>'Visi duomenys'!AZ109</f>
        <v>0</v>
      </c>
      <c r="O113" s="237">
        <f>'Visi duomenys'!BA109</f>
        <v>0</v>
      </c>
      <c r="P113" s="237">
        <f>'Visi duomenys'!BB109</f>
        <v>0</v>
      </c>
      <c r="Q113" s="237">
        <f>'Visi duomenys'!BC109</f>
        <v>0</v>
      </c>
      <c r="R113" s="237">
        <f>'Visi duomenys'!BD109</f>
        <v>0</v>
      </c>
      <c r="S113" s="237">
        <f>'Visi duomenys'!BE109</f>
        <v>0</v>
      </c>
      <c r="T113" s="237">
        <f>'Visi duomenys'!BF109</f>
        <v>0</v>
      </c>
      <c r="U113" s="237">
        <f>'Visi duomenys'!BG109</f>
        <v>0</v>
      </c>
    </row>
    <row r="114" spans="1:21" x14ac:dyDescent="0.25">
      <c r="A114" s="237" t="str">
        <f>'Visi duomenys'!A110</f>
        <v>2.1.3.2.4</v>
      </c>
      <c r="B114" s="237" t="str">
        <f>'Visi duomenys'!B110</f>
        <v>R084408-260000-1204</v>
      </c>
      <c r="C114" s="238" t="str">
        <f>'Visi duomenys'!D110</f>
        <v>Socialinio būsto fondo plėtra Tauragės rajono savivaldybėje</v>
      </c>
      <c r="D114" s="237" t="str">
        <f>'Visi duomenys'!AP110</f>
        <v>P.S.362</v>
      </c>
      <c r="E114" s="237" t="str">
        <f>'Visi duomenys'!AQ110</f>
        <v xml:space="preserve">naujai įrengtų ar įsigytų socialinių būstų skaičius </v>
      </c>
      <c r="F114" s="237">
        <f>'Visi duomenys'!AR110</f>
        <v>42</v>
      </c>
      <c r="G114" s="237">
        <f>'Visi duomenys'!AS110</f>
        <v>0</v>
      </c>
      <c r="H114" s="237">
        <f>'Visi duomenys'!AT110</f>
        <v>0</v>
      </c>
      <c r="I114" s="237">
        <f>'Visi duomenys'!AU110</f>
        <v>0</v>
      </c>
      <c r="J114" s="237">
        <f>'Visi duomenys'!AV110</f>
        <v>0</v>
      </c>
      <c r="K114" s="237">
        <f>'Visi duomenys'!AW110</f>
        <v>0</v>
      </c>
      <c r="L114" s="237">
        <f>'Visi duomenys'!AX110</f>
        <v>0</v>
      </c>
      <c r="M114" s="237">
        <f>'Visi duomenys'!AY110</f>
        <v>0</v>
      </c>
      <c r="N114" s="237">
        <f>'Visi duomenys'!AZ110</f>
        <v>0</v>
      </c>
      <c r="O114" s="237">
        <f>'Visi duomenys'!BA110</f>
        <v>0</v>
      </c>
      <c r="P114" s="237">
        <f>'Visi duomenys'!BB110</f>
        <v>0</v>
      </c>
      <c r="Q114" s="237">
        <f>'Visi duomenys'!BC110</f>
        <v>0</v>
      </c>
      <c r="R114" s="237">
        <f>'Visi duomenys'!BD110</f>
        <v>0</v>
      </c>
      <c r="S114" s="237">
        <f>'Visi duomenys'!BE110</f>
        <v>0</v>
      </c>
      <c r="T114" s="237">
        <f>'Visi duomenys'!BF110</f>
        <v>0</v>
      </c>
      <c r="U114" s="237">
        <f>'Visi duomenys'!BG110</f>
        <v>0</v>
      </c>
    </row>
    <row r="115" spans="1:21" x14ac:dyDescent="0.25">
      <c r="A115" s="236" t="str">
        <f>'Visi duomenys'!A111</f>
        <v>2.2.</v>
      </c>
      <c r="B115" s="236" t="str">
        <f>'Visi duomenys'!B111</f>
        <v/>
      </c>
      <c r="C115" s="240" t="str">
        <f>'Visi duomenys'!D111</f>
        <v xml:space="preserve">Tikslas. Tobulinti viešąjį valdymą savivaldybėse, didinant jo atitikimą visuomenės poreikiams. </v>
      </c>
      <c r="D115" s="235">
        <f>'Visi duomenys'!AP111</f>
        <v>0</v>
      </c>
      <c r="E115" s="235">
        <f>'Visi duomenys'!AQ111</f>
        <v>0</v>
      </c>
      <c r="F115" s="235">
        <f>'Visi duomenys'!AR111</f>
        <v>0</v>
      </c>
      <c r="G115" s="235">
        <f>'Visi duomenys'!AS111</f>
        <v>0</v>
      </c>
      <c r="H115" s="235">
        <f>'Visi duomenys'!AT111</f>
        <v>0</v>
      </c>
      <c r="I115" s="235">
        <f>'Visi duomenys'!AU111</f>
        <v>0</v>
      </c>
      <c r="J115" s="235">
        <f>'Visi duomenys'!AV111</f>
        <v>0</v>
      </c>
      <c r="K115" s="235">
        <f>'Visi duomenys'!AW111</f>
        <v>0</v>
      </c>
      <c r="L115" s="235">
        <f>'Visi duomenys'!AX111</f>
        <v>0</v>
      </c>
      <c r="M115" s="235">
        <f>'Visi duomenys'!AY111</f>
        <v>0</v>
      </c>
      <c r="N115" s="235">
        <f>'Visi duomenys'!AZ111</f>
        <v>0</v>
      </c>
      <c r="O115" s="235">
        <f>'Visi duomenys'!BA111</f>
        <v>0</v>
      </c>
      <c r="P115" s="235">
        <f>'Visi duomenys'!BB111</f>
        <v>0</v>
      </c>
      <c r="Q115" s="235">
        <f>'Visi duomenys'!BC111</f>
        <v>0</v>
      </c>
      <c r="R115" s="235">
        <f>'Visi duomenys'!BD111</f>
        <v>0</v>
      </c>
      <c r="S115" s="235">
        <f>'Visi duomenys'!BE111</f>
        <v>0</v>
      </c>
      <c r="T115" s="235">
        <f>'Visi duomenys'!BF111</f>
        <v>0</v>
      </c>
      <c r="U115" s="235">
        <f>'Visi duomenys'!BG111</f>
        <v>0</v>
      </c>
    </row>
    <row r="116" spans="1:21" x14ac:dyDescent="0.25">
      <c r="A116" s="236" t="str">
        <f>'Visi duomenys'!A112</f>
        <v>2.2.1.</v>
      </c>
      <c r="B116" s="236" t="str">
        <f>'Visi duomenys'!B112</f>
        <v/>
      </c>
      <c r="C116" s="240" t="str">
        <f>'Visi duomenys'!D112</f>
        <v xml:space="preserve">Uždavinys. Stiprinti regiono viešojo valdymo darbuotojų kompetenciją, didinti jų veiklos efektyvumą ir gerinti teikiamų paslaugų kokybę.  </v>
      </c>
      <c r="D116" s="235">
        <f>'Visi duomenys'!AP112</f>
        <v>0</v>
      </c>
      <c r="E116" s="235">
        <f>'Visi duomenys'!AQ112</f>
        <v>0</v>
      </c>
      <c r="F116" s="235">
        <f>'Visi duomenys'!AR112</f>
        <v>0</v>
      </c>
      <c r="G116" s="235">
        <f>'Visi duomenys'!AS112</f>
        <v>0</v>
      </c>
      <c r="H116" s="235">
        <f>'Visi duomenys'!AT112</f>
        <v>0</v>
      </c>
      <c r="I116" s="235">
        <f>'Visi duomenys'!AU112</f>
        <v>0</v>
      </c>
      <c r="J116" s="235">
        <f>'Visi duomenys'!AV112</f>
        <v>0</v>
      </c>
      <c r="K116" s="235">
        <f>'Visi duomenys'!AW112</f>
        <v>0</v>
      </c>
      <c r="L116" s="235">
        <f>'Visi duomenys'!AX112</f>
        <v>0</v>
      </c>
      <c r="M116" s="235">
        <f>'Visi duomenys'!AY112</f>
        <v>0</v>
      </c>
      <c r="N116" s="235">
        <f>'Visi duomenys'!AZ112</f>
        <v>0</v>
      </c>
      <c r="O116" s="235">
        <f>'Visi duomenys'!BA112</f>
        <v>0</v>
      </c>
      <c r="P116" s="235">
        <f>'Visi duomenys'!BB112</f>
        <v>0</v>
      </c>
      <c r="Q116" s="235">
        <f>'Visi duomenys'!BC112</f>
        <v>0</v>
      </c>
      <c r="R116" s="235">
        <f>'Visi duomenys'!BD112</f>
        <v>0</v>
      </c>
      <c r="S116" s="235">
        <f>'Visi duomenys'!BE112</f>
        <v>0</v>
      </c>
      <c r="T116" s="235">
        <f>'Visi duomenys'!BF112</f>
        <v>0</v>
      </c>
      <c r="U116" s="235">
        <f>'Visi duomenys'!BG112</f>
        <v>0</v>
      </c>
    </row>
    <row r="117" spans="1:21" x14ac:dyDescent="0.25">
      <c r="A117" s="236" t="str">
        <f>'Visi duomenys'!A113</f>
        <v>2.2.1.1</v>
      </c>
      <c r="B117" s="236" t="str">
        <f>'Visi duomenys'!B113</f>
        <v/>
      </c>
      <c r="C117" s="240" t="str">
        <f>'Visi duomenys'!D113</f>
        <v>Priemonė: Paslaugų ir asmenų aptarnavimo kokybės gerinimas savivaldybėse</v>
      </c>
      <c r="D117" s="235">
        <f>'Visi duomenys'!AP113</f>
        <v>0</v>
      </c>
      <c r="E117" s="235">
        <f>'Visi duomenys'!AQ113</f>
        <v>0</v>
      </c>
      <c r="F117" s="235">
        <f>'Visi duomenys'!AR113</f>
        <v>0</v>
      </c>
      <c r="G117" s="235">
        <f>'Visi duomenys'!AS113</f>
        <v>0</v>
      </c>
      <c r="H117" s="235">
        <f>'Visi duomenys'!AT113</f>
        <v>0</v>
      </c>
      <c r="I117" s="235">
        <f>'Visi duomenys'!AU113</f>
        <v>0</v>
      </c>
      <c r="J117" s="235">
        <f>'Visi duomenys'!AV113</f>
        <v>0</v>
      </c>
      <c r="K117" s="235">
        <f>'Visi duomenys'!AW113</f>
        <v>0</v>
      </c>
      <c r="L117" s="235">
        <f>'Visi duomenys'!AX113</f>
        <v>0</v>
      </c>
      <c r="M117" s="235">
        <f>'Visi duomenys'!AY113</f>
        <v>0</v>
      </c>
      <c r="N117" s="235">
        <f>'Visi duomenys'!AZ113</f>
        <v>0</v>
      </c>
      <c r="O117" s="235">
        <f>'Visi duomenys'!BA113</f>
        <v>0</v>
      </c>
      <c r="P117" s="235">
        <f>'Visi duomenys'!BB113</f>
        <v>0</v>
      </c>
      <c r="Q117" s="235">
        <f>'Visi duomenys'!BC113</f>
        <v>0</v>
      </c>
      <c r="R117" s="235">
        <f>'Visi duomenys'!BD113</f>
        <v>0</v>
      </c>
      <c r="S117" s="235">
        <f>'Visi duomenys'!BE113</f>
        <v>0</v>
      </c>
      <c r="T117" s="235">
        <f>'Visi duomenys'!BF113</f>
        <v>0</v>
      </c>
      <c r="U117" s="235">
        <f>'Visi duomenys'!BG113</f>
        <v>0</v>
      </c>
    </row>
    <row r="118" spans="1:21" x14ac:dyDescent="0.25">
      <c r="A118" s="237" t="str">
        <f>'Visi duomenys'!A114</f>
        <v>2.2.1.1.1</v>
      </c>
      <c r="B118" s="237" t="str">
        <f>'Visi duomenys'!B114</f>
        <v>R089920-490000-1208</v>
      </c>
      <c r="C118" s="238" t="str">
        <f>'Visi duomenys'!D114</f>
        <v>Paslaugų teikimo ir asmenų aptarnavimo kokybės gerinimas Tauragės regiono savivaldybėse. I etapas</v>
      </c>
      <c r="D118" s="237" t="str">
        <f>'Visi duomenys'!AP114</f>
        <v>P.S.416</v>
      </c>
      <c r="E118" s="237" t="str">
        <f>'Visi duomenys'!AQ114</f>
        <v>Viešojo valdymo institucijų darbuotojai, kurie dalyvavo pagal veiksmų programą  ESF lėšomis vykdytose veiklose, skirtose stiprinti teikiamų paslaugų ir (ar) aptarnavimo kokybės gerinimui reikalingas kompetencijas</v>
      </c>
      <c r="F118" s="237">
        <f>'Visi duomenys'!AR114</f>
        <v>69</v>
      </c>
      <c r="G118" s="237" t="str">
        <f>'Visi duomenys'!AS114</f>
        <v>P.S.415</v>
      </c>
      <c r="H118" s="237" t="str">
        <f>'Visi duomenys'!AT114</f>
        <v>Viešojo valdymo institucijos, pagal veiksmų programą ESF lėšomis įgyvendinusios paslaugų ir (ar) aptarnavimo kokybei gerinti skirtas priemones</v>
      </c>
      <c r="I118" s="237">
        <f>'Visi duomenys'!AU114</f>
        <v>4</v>
      </c>
      <c r="J118" s="237" t="str">
        <f>'Visi duomenys'!AV114</f>
        <v>P.N.910</v>
      </c>
      <c r="K118" s="237" t="str">
        <f>'Visi duomenys'!AW114</f>
        <v>Parengtos piliečių chartijos</v>
      </c>
      <c r="L118" s="237">
        <f>'Visi duomenys'!AX114</f>
        <v>2</v>
      </c>
      <c r="M118" s="237">
        <f>'Visi duomenys'!AY114</f>
        <v>0</v>
      </c>
      <c r="N118" s="237">
        <f>'Visi duomenys'!AZ114</f>
        <v>0</v>
      </c>
      <c r="O118" s="237">
        <f>'Visi duomenys'!BA114</f>
        <v>0</v>
      </c>
      <c r="P118" s="237">
        <f>'Visi duomenys'!BB114</f>
        <v>0</v>
      </c>
      <c r="Q118" s="237">
        <f>'Visi duomenys'!BC114</f>
        <v>0</v>
      </c>
      <c r="R118" s="237">
        <f>'Visi duomenys'!BD114</f>
        <v>0</v>
      </c>
      <c r="S118" s="237">
        <f>'Visi duomenys'!BE114</f>
        <v>0</v>
      </c>
      <c r="T118" s="237">
        <f>'Visi duomenys'!BF114</f>
        <v>0</v>
      </c>
      <c r="U118" s="237">
        <f>'Visi duomenys'!BG114</f>
        <v>0</v>
      </c>
    </row>
    <row r="119" spans="1:21" x14ac:dyDescent="0.25">
      <c r="A119" s="236" t="str">
        <f>'Visi duomenys'!A115</f>
        <v>3.</v>
      </c>
      <c r="B119" s="236">
        <f>'Visi duomenys'!B115</f>
        <v>0</v>
      </c>
      <c r="C119" s="240" t="str">
        <f>'Visi duomenys'!D115</f>
        <v>Prioritetas. ŽMOGUI PATOGI GYVENTI IR SAUGI APLINKA</v>
      </c>
      <c r="D119" s="235">
        <f>'Visi duomenys'!AP115</f>
        <v>0</v>
      </c>
      <c r="E119" s="235">
        <f>'Visi duomenys'!AQ115</f>
        <v>0</v>
      </c>
      <c r="F119" s="235">
        <f>'Visi duomenys'!AR115</f>
        <v>0</v>
      </c>
      <c r="G119" s="235">
        <f>'Visi duomenys'!AS115</f>
        <v>0</v>
      </c>
      <c r="H119" s="235">
        <f>'Visi duomenys'!AT115</f>
        <v>0</v>
      </c>
      <c r="I119" s="235">
        <f>'Visi duomenys'!AU115</f>
        <v>0</v>
      </c>
      <c r="J119" s="235">
        <f>'Visi duomenys'!AV115</f>
        <v>0</v>
      </c>
      <c r="K119" s="235">
        <f>'Visi duomenys'!AW115</f>
        <v>0</v>
      </c>
      <c r="L119" s="235">
        <f>'Visi duomenys'!AX115</f>
        <v>0</v>
      </c>
      <c r="M119" s="235">
        <f>'Visi duomenys'!AY115</f>
        <v>0</v>
      </c>
      <c r="N119" s="235">
        <f>'Visi duomenys'!AZ115</f>
        <v>0</v>
      </c>
      <c r="O119" s="235">
        <f>'Visi duomenys'!BA115</f>
        <v>0</v>
      </c>
      <c r="P119" s="235">
        <f>'Visi duomenys'!BB115</f>
        <v>0</v>
      </c>
      <c r="Q119" s="235">
        <f>'Visi duomenys'!BC115</f>
        <v>0</v>
      </c>
      <c r="R119" s="235">
        <f>'Visi duomenys'!BD115</f>
        <v>0</v>
      </c>
      <c r="S119" s="235">
        <f>'Visi duomenys'!BE115</f>
        <v>0</v>
      </c>
      <c r="T119" s="235">
        <f>'Visi duomenys'!BF115</f>
        <v>0</v>
      </c>
      <c r="U119" s="235">
        <f>'Visi duomenys'!BG115</f>
        <v>0</v>
      </c>
    </row>
    <row r="120" spans="1:21" x14ac:dyDescent="0.25">
      <c r="A120" s="236" t="str">
        <f>'Visi duomenys'!A116</f>
        <v>3.1.</v>
      </c>
      <c r="B120" s="236" t="str">
        <f>'Visi duomenys'!B116</f>
        <v/>
      </c>
      <c r="C120" s="240" t="str">
        <f>'Visi duomenys'!D116</f>
        <v>Tikslas. Diegti sveiką gyvenamąją aplinką kuriančias vandentvarkos ir atliekų tvarkymo sistemas, didinti paslaugų kokybę ir prieinamumą.</v>
      </c>
      <c r="D120" s="235">
        <f>'Visi duomenys'!AP116</f>
        <v>0</v>
      </c>
      <c r="E120" s="235">
        <f>'Visi duomenys'!AQ116</f>
        <v>0</v>
      </c>
      <c r="F120" s="235">
        <f>'Visi duomenys'!AR116</f>
        <v>0</v>
      </c>
      <c r="G120" s="235">
        <f>'Visi duomenys'!AS116</f>
        <v>0</v>
      </c>
      <c r="H120" s="235">
        <f>'Visi duomenys'!AT116</f>
        <v>0</v>
      </c>
      <c r="I120" s="235">
        <f>'Visi duomenys'!AU116</f>
        <v>0</v>
      </c>
      <c r="J120" s="235">
        <f>'Visi duomenys'!AV116</f>
        <v>0</v>
      </c>
      <c r="K120" s="235">
        <f>'Visi duomenys'!AW116</f>
        <v>0</v>
      </c>
      <c r="L120" s="235">
        <f>'Visi duomenys'!AX116</f>
        <v>0</v>
      </c>
      <c r="M120" s="235">
        <f>'Visi duomenys'!AY116</f>
        <v>0</v>
      </c>
      <c r="N120" s="235">
        <f>'Visi duomenys'!AZ116</f>
        <v>0</v>
      </c>
      <c r="O120" s="235">
        <f>'Visi duomenys'!BA116</f>
        <v>0</v>
      </c>
      <c r="P120" s="235">
        <f>'Visi duomenys'!BB116</f>
        <v>0</v>
      </c>
      <c r="Q120" s="235">
        <f>'Visi duomenys'!BC116</f>
        <v>0</v>
      </c>
      <c r="R120" s="235">
        <f>'Visi duomenys'!BD116</f>
        <v>0</v>
      </c>
      <c r="S120" s="235">
        <f>'Visi duomenys'!BE116</f>
        <v>0</v>
      </c>
      <c r="T120" s="235">
        <f>'Visi duomenys'!BF116</f>
        <v>0</v>
      </c>
      <c r="U120" s="235">
        <f>'Visi duomenys'!BG116</f>
        <v>0</v>
      </c>
    </row>
    <row r="121" spans="1:21" x14ac:dyDescent="0.25">
      <c r="A121" s="236" t="str">
        <f>'Visi duomenys'!A117</f>
        <v>3.1.1.</v>
      </c>
      <c r="B121" s="236" t="str">
        <f>'Visi duomenys'!B117</f>
        <v/>
      </c>
      <c r="C121" s="240" t="str">
        <f>'Visi duomenys'!D117</f>
        <v xml:space="preserve">Uždavinys. Plėsti, renovuoti ir modernizuoti geriamojo vandens ir nuotekų, paviršinių nuotekų surinkimo infrastruktūrą, gerinti teikiamų paslaugų  kokybę.  </v>
      </c>
      <c r="D121" s="235">
        <f>'Visi duomenys'!AP117</f>
        <v>0</v>
      </c>
      <c r="E121" s="235">
        <f>'Visi duomenys'!AQ117</f>
        <v>0</v>
      </c>
      <c r="F121" s="235">
        <f>'Visi duomenys'!AR117</f>
        <v>0</v>
      </c>
      <c r="G121" s="235">
        <f>'Visi duomenys'!AS117</f>
        <v>0</v>
      </c>
      <c r="H121" s="235">
        <f>'Visi duomenys'!AT117</f>
        <v>0</v>
      </c>
      <c r="I121" s="235">
        <f>'Visi duomenys'!AU117</f>
        <v>0</v>
      </c>
      <c r="J121" s="235">
        <f>'Visi duomenys'!AV117</f>
        <v>0</v>
      </c>
      <c r="K121" s="235">
        <f>'Visi duomenys'!AW117</f>
        <v>0</v>
      </c>
      <c r="L121" s="235">
        <f>'Visi duomenys'!AX117</f>
        <v>0</v>
      </c>
      <c r="M121" s="235">
        <f>'Visi duomenys'!AY117</f>
        <v>0</v>
      </c>
      <c r="N121" s="235">
        <f>'Visi duomenys'!AZ117</f>
        <v>0</v>
      </c>
      <c r="O121" s="235">
        <f>'Visi duomenys'!BA117</f>
        <v>0</v>
      </c>
      <c r="P121" s="235">
        <f>'Visi duomenys'!BB117</f>
        <v>0</v>
      </c>
      <c r="Q121" s="235">
        <f>'Visi duomenys'!BC117</f>
        <v>0</v>
      </c>
      <c r="R121" s="235">
        <f>'Visi duomenys'!BD117</f>
        <v>0</v>
      </c>
      <c r="S121" s="235">
        <f>'Visi duomenys'!BE117</f>
        <v>0</v>
      </c>
      <c r="T121" s="235">
        <f>'Visi duomenys'!BF117</f>
        <v>0</v>
      </c>
      <c r="U121" s="235">
        <f>'Visi duomenys'!BG117</f>
        <v>0</v>
      </c>
    </row>
    <row r="122" spans="1:21" x14ac:dyDescent="0.25">
      <c r="A122" s="236" t="str">
        <f>'Visi duomenys'!A118</f>
        <v>3.1.1.1</v>
      </c>
      <c r="B122" s="236" t="str">
        <f>'Visi duomenys'!B118</f>
        <v/>
      </c>
      <c r="C122" s="240" t="str">
        <f>'Visi duomenys'!D118</f>
        <v>Priemonė: Geriamojo vandens tiekimo ir nuotekų tvarkymo sistemų renovavimas ir plėtra, įmonių valdymo tobulinimas</v>
      </c>
      <c r="D122" s="235">
        <f>'Visi duomenys'!AP118</f>
        <v>0</v>
      </c>
      <c r="E122" s="235">
        <f>'Visi duomenys'!AQ118</f>
        <v>0</v>
      </c>
      <c r="F122" s="235">
        <f>'Visi duomenys'!AR118</f>
        <v>0</v>
      </c>
      <c r="G122" s="235">
        <f>'Visi duomenys'!AS118</f>
        <v>0</v>
      </c>
      <c r="H122" s="235">
        <f>'Visi duomenys'!AT118</f>
        <v>0</v>
      </c>
      <c r="I122" s="235">
        <f>'Visi duomenys'!AU118</f>
        <v>0</v>
      </c>
      <c r="J122" s="235">
        <f>'Visi duomenys'!AV118</f>
        <v>0</v>
      </c>
      <c r="K122" s="235">
        <f>'Visi duomenys'!AW118</f>
        <v>0</v>
      </c>
      <c r="L122" s="235">
        <f>'Visi duomenys'!AX118</f>
        <v>0</v>
      </c>
      <c r="M122" s="235">
        <f>'Visi duomenys'!AY118</f>
        <v>0</v>
      </c>
      <c r="N122" s="235">
        <f>'Visi duomenys'!AZ118</f>
        <v>0</v>
      </c>
      <c r="O122" s="235">
        <f>'Visi duomenys'!BA118</f>
        <v>0</v>
      </c>
      <c r="P122" s="235">
        <f>'Visi duomenys'!BB118</f>
        <v>0</v>
      </c>
      <c r="Q122" s="235">
        <f>'Visi duomenys'!BC118</f>
        <v>0</v>
      </c>
      <c r="R122" s="235">
        <f>'Visi duomenys'!BD118</f>
        <v>0</v>
      </c>
      <c r="S122" s="235">
        <f>'Visi duomenys'!BE118</f>
        <v>0</v>
      </c>
      <c r="T122" s="235">
        <f>'Visi duomenys'!BF118</f>
        <v>0</v>
      </c>
      <c r="U122" s="235">
        <f>'Visi duomenys'!BG118</f>
        <v>0</v>
      </c>
    </row>
    <row r="123" spans="1:21" x14ac:dyDescent="0.25">
      <c r="A123" s="237" t="str">
        <f>'Visi duomenys'!A119</f>
        <v>3.1.1.1.1</v>
      </c>
      <c r="B123" s="237" t="str">
        <f>'Visi duomenys'!B119</f>
        <v>R080014-070600-1213</v>
      </c>
      <c r="C123" s="238" t="str">
        <f>'Visi duomenys'!D119</f>
        <v>Vandentiekio ir nuotekų tinklų rekonstrukcija ir plėtra Šilalės rajone (Kaltinėnuose)</v>
      </c>
      <c r="D123" s="237" t="str">
        <f>'Visi duomenys'!AP119</f>
        <v>P.S.333</v>
      </c>
      <c r="E123" s="237" t="str">
        <f>'Visi duomenys'!AQ119</f>
        <v>Rekonstruotų vandens tiekimo ir nuotekų surinkimo tinklų ilgis (km)</v>
      </c>
      <c r="F123" s="237">
        <f>'Visi duomenys'!AR119</f>
        <v>2.84</v>
      </c>
      <c r="G123" s="237" t="str">
        <f>'Visi duomenys'!AS119</f>
        <v>P.N.050</v>
      </c>
      <c r="H123" s="237" t="str">
        <f>'Visi duomenys'!AT119</f>
        <v>Gyventojai, kuriems teikiamos vandens tiekimo paslaugos naujai pastatytais geriamojo vandens tiekimo tinklais (skaičius)</v>
      </c>
      <c r="I123" s="237">
        <f>'Visi duomenys'!AU119</f>
        <v>494</v>
      </c>
      <c r="J123" s="237" t="str">
        <f>'Visi duomenys'!AV119</f>
        <v>P.N.053</v>
      </c>
      <c r="K123" s="237" t="str">
        <f>'Visi duomenys'!AW119</f>
        <v>Gyventojai, kuriems teikiamos paslaugos naujai pastatytais nuotekų surinkimo tinklais (GE)</v>
      </c>
      <c r="L123" s="237">
        <f>'Visi duomenys'!AX119</f>
        <v>526</v>
      </c>
      <c r="M123" s="237">
        <f>'Visi duomenys'!AY119</f>
        <v>0</v>
      </c>
      <c r="N123" s="237">
        <f>'Visi duomenys'!AZ119</f>
        <v>0</v>
      </c>
      <c r="O123" s="237">
        <f>'Visi duomenys'!BA119</f>
        <v>0</v>
      </c>
      <c r="P123" s="237">
        <f>'Visi duomenys'!BB119</f>
        <v>0</v>
      </c>
      <c r="Q123" s="237">
        <f>'Visi duomenys'!BC119</f>
        <v>0</v>
      </c>
      <c r="R123" s="237">
        <f>'Visi duomenys'!BD119</f>
        <v>0</v>
      </c>
      <c r="S123" s="237">
        <f>'Visi duomenys'!BE119</f>
        <v>0</v>
      </c>
      <c r="T123" s="237">
        <f>'Visi duomenys'!BF119</f>
        <v>0</v>
      </c>
      <c r="U123" s="237">
        <f>'Visi duomenys'!BG119</f>
        <v>0</v>
      </c>
    </row>
    <row r="124" spans="1:21" x14ac:dyDescent="0.25">
      <c r="A124" s="237" t="str">
        <f>'Visi duomenys'!A120</f>
        <v>3.1.1.1.2</v>
      </c>
      <c r="B124" s="237" t="str">
        <f>'Visi duomenys'!B120</f>
        <v>R080014-060700-1214</v>
      </c>
      <c r="C124" s="238" t="str">
        <f>'Visi duomenys'!D120</f>
        <v>Vandens tiekimo ir nuotekų tvarkymo infrastruktūros renovavimas ir plėtra Pagėgių savivaldybėje (Natkiškiuose, Piktupėnuose)</v>
      </c>
      <c r="D124" s="237" t="str">
        <f>'Visi duomenys'!AP120</f>
        <v>P.S.333</v>
      </c>
      <c r="E124" s="237" t="str">
        <f>'Visi duomenys'!AQ120</f>
        <v>Rekonstruotų vandens tiekimo ir nuotekų surinkimo tinklų ilgis (km)</v>
      </c>
      <c r="F124" s="237">
        <f>'Visi duomenys'!AR120</f>
        <v>3</v>
      </c>
      <c r="G124" s="237" t="str">
        <f>'Visi duomenys'!AS120</f>
        <v>P.N.050</v>
      </c>
      <c r="H124" s="237" t="str">
        <f>'Visi duomenys'!AT120</f>
        <v>Gyventojai, kuriems teikiamos vandens tiekimo paslaugos naujai pastatytais geriamojo vandens tiekimo tinklais (skaičius)</v>
      </c>
      <c r="I124" s="237">
        <f>'Visi duomenys'!AU120</f>
        <v>92</v>
      </c>
      <c r="J124" s="237" t="str">
        <f>'Visi duomenys'!AV120</f>
        <v>P.N.053</v>
      </c>
      <c r="K124" s="237" t="str">
        <f>'Visi duomenys'!AW120</f>
        <v>Gyventojai, kuriems teikiamos paslaugos naujai pastatytais nuotekų surinkimo tinklais (GE)</v>
      </c>
      <c r="L124" s="237">
        <f>'Visi duomenys'!AX120</f>
        <v>60</v>
      </c>
      <c r="M124" s="237" t="str">
        <f>'Visi duomenys'!AY120</f>
        <v>P.N.054</v>
      </c>
      <c r="N124" s="237" t="str">
        <f>'Visi duomenys'!AZ120</f>
        <v>Gyventojai, kuriems teikiamos nuotekų valymo paslaugos naujai pastatytais ir (arba) rekonstruotais nuotekų valymo įrenginiais (GE)</v>
      </c>
      <c r="O124" s="237">
        <f>'Visi duomenys'!BA120</f>
        <v>406</v>
      </c>
      <c r="P124" s="237">
        <f>'Visi duomenys'!BB120</f>
        <v>0</v>
      </c>
      <c r="Q124" s="237">
        <f>'Visi duomenys'!BC120</f>
        <v>0</v>
      </c>
      <c r="R124" s="237">
        <f>'Visi duomenys'!BD120</f>
        <v>0</v>
      </c>
      <c r="S124" s="237">
        <f>'Visi duomenys'!BE120</f>
        <v>0</v>
      </c>
      <c r="T124" s="237">
        <f>'Visi duomenys'!BF120</f>
        <v>0</v>
      </c>
      <c r="U124" s="237">
        <f>'Visi duomenys'!BG120</f>
        <v>0</v>
      </c>
    </row>
    <row r="125" spans="1:21" x14ac:dyDescent="0.25">
      <c r="A125" s="237" t="str">
        <f>'Visi duomenys'!A121</f>
        <v>3.1.1.1.3</v>
      </c>
      <c r="B125" s="237" t="str">
        <f>'Visi duomenys'!B121</f>
        <v>R080014-070600-1215</v>
      </c>
      <c r="C125" s="238" t="str">
        <f>'Visi duomenys'!D121</f>
        <v>Vandens tiekimo ir nuotekų tvarkymo infrastruktūros plėtra Jurbarko rajone</v>
      </c>
      <c r="D125" s="237" t="str">
        <f>'Visi duomenys'!AP121</f>
        <v>P.S.333</v>
      </c>
      <c r="E125" s="237" t="str">
        <f>'Visi duomenys'!AQ121</f>
        <v>Rekonstruotų vandens tiekimo ir nuotekų surinkimo tinklų ilgis (km)</v>
      </c>
      <c r="F125" s="237">
        <f>'Visi duomenys'!AR121</f>
        <v>1</v>
      </c>
      <c r="G125" s="237" t="str">
        <f>'Visi duomenys'!AS121</f>
        <v>P.N.050</v>
      </c>
      <c r="H125" s="237" t="str">
        <f>'Visi duomenys'!AT121</f>
        <v>Gyventojai, kuriems teikiamos vandens tiekimo paslaugos naujai pastatytais geriamojo vandens tiekimo tinklais (skaičius)</v>
      </c>
      <c r="I125" s="237">
        <f>'Visi duomenys'!AU121</f>
        <v>137</v>
      </c>
      <c r="J125" s="237" t="str">
        <f>'Visi duomenys'!AV121</f>
        <v>P.N.053</v>
      </c>
      <c r="K125" s="237" t="str">
        <f>'Visi duomenys'!AW121</f>
        <v>Gyventojai, kuriems teikiamos paslaugos naujai pastatytais nuotekų surinkimo tinklais (GE)</v>
      </c>
      <c r="L125" s="237">
        <f>'Visi duomenys'!AX121</f>
        <v>110</v>
      </c>
      <c r="M125" s="237" t="str">
        <f>'Visi duomenys'!AY121</f>
        <v>P.N.051</v>
      </c>
      <c r="N125" s="237" t="str">
        <f>'Visi duomenys'!AZ121</f>
        <v>Gyventojai, kuriems teikiamos vandens tiekimo paslaugos iš naujai pastatytų ir (arba) rekonstruotų geriamojo vandens gerinimo įrenginių (skaičius)</v>
      </c>
      <c r="O125" s="237">
        <f>'Visi duomenys'!BA121</f>
        <v>11310</v>
      </c>
      <c r="P125" s="237">
        <f>'Visi duomenys'!BB121</f>
        <v>0</v>
      </c>
      <c r="Q125" s="237">
        <f>'Visi duomenys'!BC121</f>
        <v>0</v>
      </c>
      <c r="R125" s="237">
        <f>'Visi duomenys'!BD121</f>
        <v>0</v>
      </c>
      <c r="S125" s="237">
        <f>'Visi duomenys'!BE121</f>
        <v>0</v>
      </c>
      <c r="T125" s="237">
        <f>'Visi duomenys'!BF121</f>
        <v>0</v>
      </c>
      <c r="U125" s="237">
        <f>'Visi duomenys'!BG121</f>
        <v>0</v>
      </c>
    </row>
    <row r="126" spans="1:21" x14ac:dyDescent="0.25">
      <c r="A126" s="237" t="str">
        <f>'Visi duomenys'!A122</f>
        <v>3.1.1.1.4</v>
      </c>
      <c r="B126" s="237" t="str">
        <f>'Visi duomenys'!B122</f>
        <v>R080014-060700-1216</v>
      </c>
      <c r="C126" s="238" t="str">
        <f>'Visi duomenys'!D122</f>
        <v>Geriamojo vandens tiekimo ir nuotekų tvarkymo sistemų renovavimas ir plėtra Tauragės rajone</v>
      </c>
      <c r="D126" s="237" t="str">
        <f>'Visi duomenys'!AP122</f>
        <v>P.S.333</v>
      </c>
      <c r="E126" s="237" t="str">
        <f>'Visi duomenys'!AQ122</f>
        <v>Rekonstruotų vandens tiekimo ir nuotekų surinkimo tinklų ilgis (km)</v>
      </c>
      <c r="F126" s="237">
        <f>'Visi duomenys'!AR122</f>
        <v>7.5</v>
      </c>
      <c r="G126" s="237" t="str">
        <f>'Visi duomenys'!AS122</f>
        <v>P.N.050</v>
      </c>
      <c r="H126" s="237" t="str">
        <f>'Visi duomenys'!AT122</f>
        <v>Gyventojai, kuriems teikiamos vandens tiekimo paslaugos naujai pastatytais geriamojo vandens tiekimo tinklais (skaičius)</v>
      </c>
      <c r="I126" s="237">
        <f>'Visi duomenys'!AU122</f>
        <v>29</v>
      </c>
      <c r="J126" s="237" t="str">
        <f>'Visi duomenys'!AV122</f>
        <v>P.N.053</v>
      </c>
      <c r="K126" s="237" t="str">
        <f>'Visi duomenys'!AW122</f>
        <v>Gyventojai, kuriems teikiamos paslaugos naujai pastatytais nuotekų surinkimo tinklais (GE)</v>
      </c>
      <c r="L126" s="237">
        <f>'Visi duomenys'!AX122</f>
        <v>398</v>
      </c>
      <c r="M126" s="237" t="str">
        <f>'Visi duomenys'!AY122</f>
        <v>P.N.054</v>
      </c>
      <c r="N126" s="237" t="str">
        <f>'Visi duomenys'!AZ122</f>
        <v>Gyventojai, kuriems teikiamos nuotekų valymo paslaugos naujai pastatytais ir (arba) rekonstruotais nuotekų valymo įrenginiais (GE)</v>
      </c>
      <c r="O126" s="237">
        <f>'Visi duomenys'!BA122</f>
        <v>862</v>
      </c>
      <c r="P126" s="237">
        <f>'Visi duomenys'!BB122</f>
        <v>0</v>
      </c>
      <c r="Q126" s="237">
        <f>'Visi duomenys'!BC122</f>
        <v>0</v>
      </c>
      <c r="R126" s="237">
        <f>'Visi duomenys'!BD122</f>
        <v>0</v>
      </c>
      <c r="S126" s="237">
        <f>'Visi duomenys'!BE122</f>
        <v>0</v>
      </c>
      <c r="T126" s="237">
        <f>'Visi duomenys'!BF122</f>
        <v>0</v>
      </c>
      <c r="U126" s="237">
        <f>'Visi duomenys'!BG122</f>
        <v>0</v>
      </c>
    </row>
    <row r="127" spans="1:21" x14ac:dyDescent="0.25">
      <c r="A127" s="237" t="str">
        <f>'Visi duomenys'!A123</f>
        <v>3.1.1.1.5</v>
      </c>
      <c r="B127" s="237" t="str">
        <f>'Visi duomenys'!B123</f>
        <v>R080014-060700-1217</v>
      </c>
      <c r="C127" s="238" t="str">
        <f>'Visi duomenys'!D123</f>
        <v>Geriamojo vandens tiekimo ir nuotekų tvarkymo sistemų renovavimas ir plėtra Šilalės rajone (Kaltinėnuose, Traksėdyje)</v>
      </c>
      <c r="D127" s="237" t="str">
        <f>'Visi duomenys'!AP123</f>
        <v>P.N.051</v>
      </c>
      <c r="E127" s="237" t="str">
        <f>'Visi duomenys'!AQ123</f>
        <v>Gyventojai, kuriems teikiamos vandens tiekimo paslaugos iš naujai pastatytų ir (arba) rekonstruotų geriamojo vandens gerinimo įrenginių (skaičius)</v>
      </c>
      <c r="F127" s="237">
        <f>'Visi duomenys'!AR123</f>
        <v>221</v>
      </c>
      <c r="G127" s="237" t="str">
        <f>'Visi duomenys'!AS123</f>
        <v>P.N.054</v>
      </c>
      <c r="H127" s="237" t="str">
        <f>'Visi duomenys'!AT123</f>
        <v>Gyventojai, kuriems teikiamos nuotekų valymo paslaugos naujai pastatytais ir (arba) rekonstruotais nuotekų valymo įrenginiais (GE)</v>
      </c>
      <c r="I127" s="237">
        <f>'Visi duomenys'!AU123</f>
        <v>600</v>
      </c>
      <c r="J127" s="237" t="str">
        <f>'Visi duomenys'!AP123</f>
        <v>P.N.051</v>
      </c>
      <c r="K127" s="237" t="str">
        <f>'Visi duomenys'!AQ123</f>
        <v>Gyventojai, kuriems teikiamos vandens tiekimo paslaugos iš naujai pastatytų ir (arba) rekonstruotų geriamojo vandens gerinimo įrenginių (skaičius)</v>
      </c>
      <c r="L127" s="237">
        <f>'Visi duomenys'!AR123</f>
        <v>221</v>
      </c>
      <c r="M127" s="237" t="str">
        <f>'Visi duomenys'!AS123</f>
        <v>P.N.054</v>
      </c>
      <c r="N127" s="237" t="str">
        <f>'Visi duomenys'!AT123</f>
        <v>Gyventojai, kuriems teikiamos nuotekų valymo paslaugos naujai pastatytais ir (arba) rekonstruotais nuotekų valymo įrenginiais (GE)</v>
      </c>
      <c r="O127" s="237">
        <f>'Visi duomenys'!AU123</f>
        <v>600</v>
      </c>
      <c r="P127" s="237">
        <f>'Visi duomenys'!BB123</f>
        <v>0</v>
      </c>
      <c r="Q127" s="237">
        <f>'Visi duomenys'!BC123</f>
        <v>0</v>
      </c>
      <c r="R127" s="237">
        <f>'Visi duomenys'!BD123</f>
        <v>0</v>
      </c>
      <c r="S127" s="237">
        <f>'Visi duomenys'!BE123</f>
        <v>0</v>
      </c>
      <c r="T127" s="237">
        <f>'Visi duomenys'!BF123</f>
        <v>0</v>
      </c>
      <c r="U127" s="237">
        <f>'Visi duomenys'!BG123</f>
        <v>0</v>
      </c>
    </row>
    <row r="128" spans="1:21" x14ac:dyDescent="0.25">
      <c r="A128" s="237" t="str">
        <f>'Visi duomenys'!A124</f>
        <v>3.1.1.1.6</v>
      </c>
      <c r="B128" s="237" t="str">
        <f>'Visi duomenys'!B124</f>
        <v>R080014-070000-1218</v>
      </c>
      <c r="C128" s="238" t="str">
        <f>'Visi duomenys'!D124</f>
        <v>Nuotekų tinklų plėtra Pagėgių savivaldybėje (Mažaičiuose)</v>
      </c>
      <c r="D128" s="237" t="str">
        <f>'Visi duomenys'!AP124</f>
        <v>P.N.053</v>
      </c>
      <c r="E128" s="237" t="str">
        <f>'Visi duomenys'!AQ124</f>
        <v>Gyventojai, kuriems teikiamos paslaugos naujai pastatytais nuotekų surinkimo tinklais (GE)</v>
      </c>
      <c r="F128" s="237">
        <f>'Visi duomenys'!AR124</f>
        <v>50</v>
      </c>
      <c r="G128" s="237">
        <f>'Visi duomenys'!AS124</f>
        <v>0</v>
      </c>
      <c r="H128" s="237">
        <f>'Visi duomenys'!AT124</f>
        <v>0</v>
      </c>
      <c r="I128" s="237">
        <f>'Visi duomenys'!AU124</f>
        <v>0</v>
      </c>
      <c r="J128" s="237">
        <f>'Visi duomenys'!AV124</f>
        <v>0</v>
      </c>
      <c r="K128" s="237">
        <f>'Visi duomenys'!AW124</f>
        <v>0</v>
      </c>
      <c r="L128" s="237">
        <f>'Visi duomenys'!AX124</f>
        <v>0</v>
      </c>
      <c r="M128" s="237">
        <f>'Visi duomenys'!AY124</f>
        <v>0</v>
      </c>
      <c r="N128" s="237">
        <f>'Visi duomenys'!AZ124</f>
        <v>0</v>
      </c>
      <c r="O128" s="237">
        <f>'Visi duomenys'!BA124</f>
        <v>0</v>
      </c>
      <c r="P128" s="237">
        <f>'Visi duomenys'!BB124</f>
        <v>0</v>
      </c>
      <c r="Q128" s="237">
        <f>'Visi duomenys'!BC124</f>
        <v>0</v>
      </c>
      <c r="R128" s="237">
        <f>'Visi duomenys'!BD124</f>
        <v>0</v>
      </c>
      <c r="S128" s="237">
        <f>'Visi duomenys'!BE124</f>
        <v>0</v>
      </c>
      <c r="T128" s="237">
        <f>'Visi duomenys'!BF124</f>
        <v>0</v>
      </c>
      <c r="U128" s="237">
        <f>'Visi duomenys'!BG124</f>
        <v>0</v>
      </c>
    </row>
    <row r="129" spans="1:21" x14ac:dyDescent="0.25">
      <c r="A129" s="237" t="str">
        <f>'Visi duomenys'!A125</f>
        <v>3.1.1.1.7</v>
      </c>
      <c r="B129" s="237" t="str">
        <f>'Visi duomenys'!B125</f>
        <v>R080014-070650-1219</v>
      </c>
      <c r="C129" s="238" t="str">
        <f>'Visi duomenys'!D125</f>
        <v>Vandens tiekimo ir nuotekų tvarkymo infrastruktūros plėtra Jurbarko mieste</v>
      </c>
      <c r="D129" s="237" t="str">
        <f>'Visi duomenys'!AP125</f>
        <v>P.S.333</v>
      </c>
      <c r="E129" s="237" t="str">
        <f>'Visi duomenys'!AQ125</f>
        <v>Rekonstruotų vandens tiekimo ir nuotekų surinkimo tinklų ilgis (km)</v>
      </c>
      <c r="F129" s="237">
        <f>'Visi duomenys'!AR125</f>
        <v>0.22700000000000001</v>
      </c>
      <c r="G129" s="237" t="str">
        <f>'Visi duomenys'!AS125</f>
        <v>P.N.050</v>
      </c>
      <c r="H129" s="237" t="str">
        <f>'Visi duomenys'!AT125</f>
        <v>Gyventojai, kuriems teikiamos vandens tiekimo paslaugos naujai pastatytais geriamojo vandens tiekimo tinklais (skaičius)</v>
      </c>
      <c r="I129" s="237">
        <f>'Visi duomenys'!AU125</f>
        <v>27</v>
      </c>
      <c r="J129" s="237" t="str">
        <f>'Visi duomenys'!AP125</f>
        <v>P.S.333</v>
      </c>
      <c r="K129" s="237" t="str">
        <f>'Visi duomenys'!AQ125</f>
        <v>Rekonstruotų vandens tiekimo ir nuotekų surinkimo tinklų ilgis (km)</v>
      </c>
      <c r="L129" s="237">
        <f>'Visi duomenys'!AR125</f>
        <v>0.22700000000000001</v>
      </c>
      <c r="M129" s="237" t="str">
        <f>'Visi duomenys'!AS125</f>
        <v>P.N.050</v>
      </c>
      <c r="N129" s="237" t="str">
        <f>'Visi duomenys'!AT125</f>
        <v>Gyventojai, kuriems teikiamos vandens tiekimo paslaugos naujai pastatytais geriamojo vandens tiekimo tinklais (skaičius)</v>
      </c>
      <c r="O129" s="237">
        <f>'Visi duomenys'!AU125</f>
        <v>27</v>
      </c>
      <c r="P129" s="237">
        <f>'Visi duomenys'!BB125</f>
        <v>0</v>
      </c>
      <c r="Q129" s="237">
        <f>'Visi duomenys'!BC125</f>
        <v>0</v>
      </c>
      <c r="R129" s="237">
        <f>'Visi duomenys'!BD125</f>
        <v>0</v>
      </c>
      <c r="S129" s="237">
        <f>'Visi duomenys'!BE125</f>
        <v>0</v>
      </c>
      <c r="T129" s="237">
        <f>'Visi duomenys'!BF125</f>
        <v>0</v>
      </c>
      <c r="U129" s="237">
        <f>'Visi duomenys'!BG125</f>
        <v>0</v>
      </c>
    </row>
    <row r="130" spans="1:21" x14ac:dyDescent="0.25">
      <c r="A130" s="237" t="str">
        <f>'Visi duomenys'!A126</f>
        <v>3.1.1.1.8</v>
      </c>
      <c r="B130" s="237" t="str">
        <f>'Visi duomenys'!B126</f>
        <v>R080014-060750-1220</v>
      </c>
      <c r="C130" s="238" t="str">
        <f>'Visi duomenys'!D126</f>
        <v>Geriamojo vandens tiekimo ir nuotekų tvarkymo sistemų renovavimas ir plėtra Tauragės rajone (papildomi darbai)</v>
      </c>
      <c r="D130" s="237" t="str">
        <f>'Visi duomenys'!AP126</f>
        <v>P.S.333</v>
      </c>
      <c r="E130" s="237" t="str">
        <f>'Visi duomenys'!AQ126</f>
        <v>Rekonstruotų vandens tiekimo ir nuotekų surinkimo tinklų ilgis (km)</v>
      </c>
      <c r="F130" s="237">
        <f>'Visi duomenys'!AR126</f>
        <v>3.45</v>
      </c>
      <c r="G130" s="237" t="str">
        <f>'Visi duomenys'!AS126</f>
        <v>P.N.050</v>
      </c>
      <c r="H130" s="237" t="str">
        <f>'Visi duomenys'!AT126</f>
        <v>Gyventojai, kuriems teikiamos vandens tiekimo paslaugos naujai pastatytais geriamojo vandens tiekimo tinklais (skaičius)</v>
      </c>
      <c r="I130" s="237">
        <f>'Visi duomenys'!AU126</f>
        <v>17</v>
      </c>
      <c r="J130" s="237" t="str">
        <f>'Visi duomenys'!AV126</f>
        <v>P.N.053</v>
      </c>
      <c r="K130" s="237" t="str">
        <f>'Visi duomenys'!AW126</f>
        <v>Gyventojai, kuriems teikiamos paslaugos naujai pastatytais nuotekų surinkimo tinklais (GE)</v>
      </c>
      <c r="L130" s="237">
        <f>'Visi duomenys'!AX126</f>
        <v>32</v>
      </c>
      <c r="M130" s="237">
        <f>'Visi duomenys'!AY126</f>
        <v>0</v>
      </c>
      <c r="N130" s="237">
        <f>'Visi duomenys'!AZ126</f>
        <v>0</v>
      </c>
      <c r="O130" s="237">
        <f>'Visi duomenys'!BA126</f>
        <v>0</v>
      </c>
      <c r="P130" s="237">
        <f>'Visi duomenys'!BB126</f>
        <v>0</v>
      </c>
      <c r="Q130" s="237">
        <f>'Visi duomenys'!BC126</f>
        <v>0</v>
      </c>
      <c r="R130" s="237">
        <f>'Visi duomenys'!BD126</f>
        <v>0</v>
      </c>
      <c r="S130" s="237">
        <f>'Visi duomenys'!BE126</f>
        <v>0</v>
      </c>
      <c r="T130" s="237">
        <f>'Visi duomenys'!BF126</f>
        <v>0</v>
      </c>
      <c r="U130" s="237">
        <f>'Visi duomenys'!BG126</f>
        <v>0</v>
      </c>
    </row>
    <row r="131" spans="1:21" x14ac:dyDescent="0.25">
      <c r="A131" s="236" t="str">
        <f>'Visi duomenys'!A127</f>
        <v>3.1.1.2</v>
      </c>
      <c r="B131" s="236" t="str">
        <f>'Visi duomenys'!B127</f>
        <v/>
      </c>
      <c r="C131" s="240" t="str">
        <f>'Visi duomenys'!D127</f>
        <v>Priemonė: Paviršinių nuotekų sistemų tvarkymas</v>
      </c>
      <c r="D131" s="235">
        <f>'Visi duomenys'!AP127</f>
        <v>0</v>
      </c>
      <c r="E131" s="235">
        <f>'Visi duomenys'!AQ127</f>
        <v>0</v>
      </c>
      <c r="F131" s="235">
        <f>'Visi duomenys'!AR127</f>
        <v>0</v>
      </c>
      <c r="G131" s="235">
        <f>'Visi duomenys'!AS127</f>
        <v>0</v>
      </c>
      <c r="H131" s="235">
        <f>'Visi duomenys'!AT127</f>
        <v>0</v>
      </c>
      <c r="I131" s="235">
        <f>'Visi duomenys'!AU127</f>
        <v>0</v>
      </c>
      <c r="J131" s="235">
        <f>'Visi duomenys'!AV127</f>
        <v>0</v>
      </c>
      <c r="K131" s="235">
        <f>'Visi duomenys'!AW127</f>
        <v>0</v>
      </c>
      <c r="L131" s="235">
        <f>'Visi duomenys'!AX127</f>
        <v>0</v>
      </c>
      <c r="M131" s="235">
        <f>'Visi duomenys'!AY127</f>
        <v>0</v>
      </c>
      <c r="N131" s="235">
        <f>'Visi duomenys'!AZ127</f>
        <v>0</v>
      </c>
      <c r="O131" s="235">
        <f>'Visi duomenys'!BA127</f>
        <v>0</v>
      </c>
      <c r="P131" s="235">
        <f>'Visi duomenys'!BB127</f>
        <v>0</v>
      </c>
      <c r="Q131" s="235">
        <f>'Visi duomenys'!BC127</f>
        <v>0</v>
      </c>
      <c r="R131" s="235">
        <f>'Visi duomenys'!BD127</f>
        <v>0</v>
      </c>
      <c r="S131" s="235">
        <f>'Visi duomenys'!BE127</f>
        <v>0</v>
      </c>
      <c r="T131" s="235">
        <f>'Visi duomenys'!BF127</f>
        <v>0</v>
      </c>
      <c r="U131" s="235">
        <f>'Visi duomenys'!BG127</f>
        <v>0</v>
      </c>
    </row>
    <row r="132" spans="1:21" x14ac:dyDescent="0.25">
      <c r="A132" s="237" t="str">
        <f>'Visi duomenys'!A128</f>
        <v>3.1.1.2.1</v>
      </c>
      <c r="B132" s="237" t="str">
        <f>'Visi duomenys'!B128</f>
        <v>R080007-080000-1222</v>
      </c>
      <c r="C132" s="238" t="str">
        <f>'Visi duomenys'!D128</f>
        <v>Paviršinių nuotekų sistemų tvarkymas Tauragės mieste</v>
      </c>
      <c r="D132" s="237" t="str">
        <f>'Visi duomenys'!AP128</f>
        <v>P.S.328</v>
      </c>
      <c r="E132" s="237" t="str">
        <f>'Visi duomenys'!AQ128</f>
        <v>Lietaus nuotėkio plotas, iš kurio surenkamam paviršiniam (lietaus) vandeniui tvarkyti, įrengta ir (ar) rekonstruota infrastruktūra (ha)</v>
      </c>
      <c r="F132" s="237">
        <f>'Visi duomenys'!AR128</f>
        <v>149</v>
      </c>
      <c r="G132" s="237" t="str">
        <f>'Visi duomenys'!AS128</f>
        <v>P.N.028</v>
      </c>
      <c r="H132" s="237" t="str">
        <f>'Visi duomenys'!AT128</f>
        <v>Inventorizuota neapskaityto paviršinių nuotekų nuotakyno dalis (proc.)</v>
      </c>
      <c r="I132" s="237">
        <f>'Visi duomenys'!AU128</f>
        <v>68.709999999999994</v>
      </c>
      <c r="J132" s="237">
        <f>'Visi duomenys'!AV128</f>
        <v>0</v>
      </c>
      <c r="K132" s="237">
        <f>'Visi duomenys'!AW128</f>
        <v>0</v>
      </c>
      <c r="L132" s="237">
        <f>'Visi duomenys'!AX128</f>
        <v>0</v>
      </c>
      <c r="M132" s="237">
        <f>'Visi duomenys'!AY128</f>
        <v>0</v>
      </c>
      <c r="N132" s="237">
        <f>'Visi duomenys'!AZ128</f>
        <v>0</v>
      </c>
      <c r="O132" s="237">
        <f>'Visi duomenys'!BA128</f>
        <v>0</v>
      </c>
      <c r="P132" s="237">
        <f>'Visi duomenys'!BB128</f>
        <v>0</v>
      </c>
      <c r="Q132" s="237">
        <f>'Visi duomenys'!BC128</f>
        <v>0</v>
      </c>
      <c r="R132" s="237">
        <f>'Visi duomenys'!BD128</f>
        <v>0</v>
      </c>
      <c r="S132" s="237">
        <f>'Visi duomenys'!BE128</f>
        <v>0</v>
      </c>
      <c r="T132" s="237">
        <f>'Visi duomenys'!BF128</f>
        <v>0</v>
      </c>
      <c r="U132" s="237">
        <f>'Visi duomenys'!BG128</f>
        <v>0</v>
      </c>
    </row>
    <row r="133" spans="1:21" x14ac:dyDescent="0.25">
      <c r="A133" s="236" t="str">
        <f>'Visi duomenys'!A129</f>
        <v>3.1.2.</v>
      </c>
      <c r="B133" s="236" t="str">
        <f>'Visi duomenys'!B129</f>
        <v/>
      </c>
      <c r="C133" s="240" t="str">
        <f>'Visi duomenys'!D129</f>
        <v>Uždavinys. Plėsti atliekų tvarkymo infrastruktūrą, mažinti sąvartyne šalinamų atliekų kiekį.</v>
      </c>
      <c r="D133" s="235">
        <f>'Visi duomenys'!AP129</f>
        <v>0</v>
      </c>
      <c r="E133" s="235">
        <f>'Visi duomenys'!AQ129</f>
        <v>0</v>
      </c>
      <c r="F133" s="235">
        <f>'Visi duomenys'!AR129</f>
        <v>0</v>
      </c>
      <c r="G133" s="235">
        <f>'Visi duomenys'!AS129</f>
        <v>0</v>
      </c>
      <c r="H133" s="235">
        <f>'Visi duomenys'!AT129</f>
        <v>0</v>
      </c>
      <c r="I133" s="235">
        <f>'Visi duomenys'!AU129</f>
        <v>0</v>
      </c>
      <c r="J133" s="235">
        <f>'Visi duomenys'!AV129</f>
        <v>0</v>
      </c>
      <c r="K133" s="235">
        <f>'Visi duomenys'!AW129</f>
        <v>0</v>
      </c>
      <c r="L133" s="235">
        <f>'Visi duomenys'!AX129</f>
        <v>0</v>
      </c>
      <c r="M133" s="235">
        <f>'Visi duomenys'!AY129</f>
        <v>0</v>
      </c>
      <c r="N133" s="235">
        <f>'Visi duomenys'!AZ129</f>
        <v>0</v>
      </c>
      <c r="O133" s="235">
        <f>'Visi duomenys'!BA129</f>
        <v>0</v>
      </c>
      <c r="P133" s="235">
        <f>'Visi duomenys'!BB129</f>
        <v>0</v>
      </c>
      <c r="Q133" s="235">
        <f>'Visi duomenys'!BC129</f>
        <v>0</v>
      </c>
      <c r="R133" s="235">
        <f>'Visi duomenys'!BD129</f>
        <v>0</v>
      </c>
      <c r="S133" s="235">
        <f>'Visi duomenys'!BE129</f>
        <v>0</v>
      </c>
      <c r="T133" s="235">
        <f>'Visi duomenys'!BF129</f>
        <v>0</v>
      </c>
      <c r="U133" s="235">
        <f>'Visi duomenys'!BG129</f>
        <v>0</v>
      </c>
    </row>
    <row r="134" spans="1:21" x14ac:dyDescent="0.25">
      <c r="A134" s="236" t="str">
        <f>'Visi duomenys'!A130</f>
        <v>3.1.2.1</v>
      </c>
      <c r="B134" s="236" t="str">
        <f>'Visi duomenys'!B130</f>
        <v/>
      </c>
      <c r="C134" s="240" t="str">
        <f>'Visi duomenys'!D130</f>
        <v>Priemonė: Komunalinių atliekų tvarkymo infrastruktūros plėtra</v>
      </c>
      <c r="D134" s="235">
        <f>'Visi duomenys'!AP130</f>
        <v>0</v>
      </c>
      <c r="E134" s="235">
        <f>'Visi duomenys'!AQ130</f>
        <v>0</v>
      </c>
      <c r="F134" s="235">
        <f>'Visi duomenys'!AR130</f>
        <v>0</v>
      </c>
      <c r="G134" s="235">
        <f>'Visi duomenys'!AS130</f>
        <v>0</v>
      </c>
      <c r="H134" s="235">
        <f>'Visi duomenys'!AT130</f>
        <v>0</v>
      </c>
      <c r="I134" s="235">
        <f>'Visi duomenys'!AU130</f>
        <v>0</v>
      </c>
      <c r="J134" s="235">
        <f>'Visi duomenys'!AV130</f>
        <v>0</v>
      </c>
      <c r="K134" s="235">
        <f>'Visi duomenys'!AW130</f>
        <v>0</v>
      </c>
      <c r="L134" s="235">
        <f>'Visi duomenys'!AX130</f>
        <v>0</v>
      </c>
      <c r="M134" s="235">
        <f>'Visi duomenys'!AY130</f>
        <v>0</v>
      </c>
      <c r="N134" s="235">
        <f>'Visi duomenys'!AZ130</f>
        <v>0</v>
      </c>
      <c r="O134" s="235">
        <f>'Visi duomenys'!BA130</f>
        <v>0</v>
      </c>
      <c r="P134" s="235">
        <f>'Visi duomenys'!BB130</f>
        <v>0</v>
      </c>
      <c r="Q134" s="235">
        <f>'Visi duomenys'!BC130</f>
        <v>0</v>
      </c>
      <c r="R134" s="235">
        <f>'Visi duomenys'!BD130</f>
        <v>0</v>
      </c>
      <c r="S134" s="235">
        <f>'Visi duomenys'!BE130</f>
        <v>0</v>
      </c>
      <c r="T134" s="235">
        <f>'Visi duomenys'!BF130</f>
        <v>0</v>
      </c>
      <c r="U134" s="235">
        <f>'Visi duomenys'!BG130</f>
        <v>0</v>
      </c>
    </row>
    <row r="135" spans="1:21" x14ac:dyDescent="0.25">
      <c r="A135" s="237" t="str">
        <f>'Visi duomenys'!A131</f>
        <v>3.1.2.1.1</v>
      </c>
      <c r="B135" s="237" t="str">
        <f>'Visi duomenys'!B131</f>
        <v>R080008-050000-1225</v>
      </c>
      <c r="C135" s="238" t="str">
        <f>'Visi duomenys'!D131</f>
        <v>Tauragės regiono atliekų tvarkymo infrastruktūros plėtra</v>
      </c>
      <c r="D135" s="237" t="str">
        <f>'Visi duomenys'!AP131</f>
        <v>P.S.329</v>
      </c>
      <c r="E135" s="237" t="str">
        <f>'Visi duomenys'!AQ131</f>
        <v>Sukurti /pagerinti atskiro komunalinių atliekų surinkimo pajėgumai (tonos per metus)</v>
      </c>
      <c r="F135" s="237">
        <f>'Visi duomenys'!AR131</f>
        <v>5100</v>
      </c>
      <c r="G135" s="237">
        <f>'Visi duomenys'!AS131</f>
        <v>0</v>
      </c>
      <c r="H135" s="237">
        <f>'Visi duomenys'!AT131</f>
        <v>0</v>
      </c>
      <c r="I135" s="237">
        <f>'Visi duomenys'!AU131</f>
        <v>0</v>
      </c>
      <c r="J135" s="237">
        <f>'Visi duomenys'!AV131</f>
        <v>0</v>
      </c>
      <c r="K135" s="237">
        <f>'Visi duomenys'!AW131</f>
        <v>0</v>
      </c>
      <c r="L135" s="237">
        <f>'Visi duomenys'!AX131</f>
        <v>0</v>
      </c>
      <c r="M135" s="237">
        <f>'Visi duomenys'!AY131</f>
        <v>0</v>
      </c>
      <c r="N135" s="237">
        <f>'Visi duomenys'!AZ131</f>
        <v>0</v>
      </c>
      <c r="O135" s="237">
        <f>'Visi duomenys'!BA131</f>
        <v>0</v>
      </c>
      <c r="P135" s="237">
        <f>'Visi duomenys'!BB131</f>
        <v>0</v>
      </c>
      <c r="Q135" s="237">
        <f>'Visi duomenys'!BC131</f>
        <v>0</v>
      </c>
      <c r="R135" s="237">
        <f>'Visi duomenys'!BD131</f>
        <v>0</v>
      </c>
      <c r="S135" s="237">
        <f>'Visi duomenys'!BE131</f>
        <v>0</v>
      </c>
      <c r="T135" s="237">
        <f>'Visi duomenys'!BF131</f>
        <v>0</v>
      </c>
      <c r="U135" s="237">
        <f>'Visi duomenys'!BG131</f>
        <v>0</v>
      </c>
    </row>
    <row r="136" spans="1:21" x14ac:dyDescent="0.25">
      <c r="A136" s="236" t="str">
        <f>'Visi duomenys'!A132</f>
        <v>3.2.</v>
      </c>
      <c r="B136" s="236" t="str">
        <f>'Visi duomenys'!B132</f>
        <v/>
      </c>
      <c r="C136" s="240" t="str">
        <f>'Visi duomenys'!D132</f>
        <v>Tikslas. Saugoti ir tausojančiai naudoti regiono kraštovaizdį, užtikrinant tinkamą jo planavimą, naudojimą ir tvarkymą.</v>
      </c>
      <c r="D136" s="235">
        <f>'Visi duomenys'!AP132</f>
        <v>0</v>
      </c>
      <c r="E136" s="235">
        <f>'Visi duomenys'!AQ132</f>
        <v>0</v>
      </c>
      <c r="F136" s="235">
        <f>'Visi duomenys'!AR132</f>
        <v>0</v>
      </c>
      <c r="G136" s="235">
        <f>'Visi duomenys'!AS132</f>
        <v>0</v>
      </c>
      <c r="H136" s="235">
        <f>'Visi duomenys'!AT132</f>
        <v>0</v>
      </c>
      <c r="I136" s="235">
        <f>'Visi duomenys'!AU132</f>
        <v>0</v>
      </c>
      <c r="J136" s="235">
        <f>'Visi duomenys'!AV132</f>
        <v>0</v>
      </c>
      <c r="K136" s="235">
        <f>'Visi duomenys'!AW132</f>
        <v>0</v>
      </c>
      <c r="L136" s="235">
        <f>'Visi duomenys'!AX132</f>
        <v>0</v>
      </c>
      <c r="M136" s="235">
        <f>'Visi duomenys'!AY132</f>
        <v>0</v>
      </c>
      <c r="N136" s="235">
        <f>'Visi duomenys'!AZ132</f>
        <v>0</v>
      </c>
      <c r="O136" s="235">
        <f>'Visi duomenys'!BA132</f>
        <v>0</v>
      </c>
      <c r="P136" s="235">
        <f>'Visi duomenys'!BB132</f>
        <v>0</v>
      </c>
      <c r="Q136" s="235">
        <f>'Visi duomenys'!BC132</f>
        <v>0</v>
      </c>
      <c r="R136" s="235">
        <f>'Visi duomenys'!BD132</f>
        <v>0</v>
      </c>
      <c r="S136" s="235">
        <f>'Visi duomenys'!BE132</f>
        <v>0</v>
      </c>
      <c r="T136" s="235">
        <f>'Visi duomenys'!BF132</f>
        <v>0</v>
      </c>
      <c r="U136" s="235">
        <f>'Visi duomenys'!BG132</f>
        <v>0</v>
      </c>
    </row>
    <row r="137" spans="1:21" x14ac:dyDescent="0.25">
      <c r="A137" s="236" t="str">
        <f>'Visi duomenys'!A133</f>
        <v>3.2.1.</v>
      </c>
      <c r="B137" s="236" t="str">
        <f>'Visi duomenys'!B133</f>
        <v/>
      </c>
      <c r="C137" s="240" t="str">
        <f>'Visi duomenys'!D133</f>
        <v>Uždavinys. Padidinti kraštovaizdžio planavimo, tvarkymo ir racionalaus naudojimo bei apsaugos efektyvumą.</v>
      </c>
      <c r="D137" s="235">
        <f>'Visi duomenys'!AP133</f>
        <v>0</v>
      </c>
      <c r="E137" s="235">
        <f>'Visi duomenys'!AQ133</f>
        <v>0</v>
      </c>
      <c r="F137" s="235">
        <f>'Visi duomenys'!AR133</f>
        <v>0</v>
      </c>
      <c r="G137" s="235">
        <f>'Visi duomenys'!AS133</f>
        <v>0</v>
      </c>
      <c r="H137" s="235">
        <f>'Visi duomenys'!AT133</f>
        <v>0</v>
      </c>
      <c r="I137" s="235">
        <f>'Visi duomenys'!AU133</f>
        <v>0</v>
      </c>
      <c r="J137" s="235">
        <f>'Visi duomenys'!AV133</f>
        <v>0</v>
      </c>
      <c r="K137" s="235">
        <f>'Visi duomenys'!AW133</f>
        <v>0</v>
      </c>
      <c r="L137" s="235">
        <f>'Visi duomenys'!AX133</f>
        <v>0</v>
      </c>
      <c r="M137" s="235">
        <f>'Visi duomenys'!AY133</f>
        <v>0</v>
      </c>
      <c r="N137" s="235">
        <f>'Visi duomenys'!AZ133</f>
        <v>0</v>
      </c>
      <c r="O137" s="235">
        <f>'Visi duomenys'!BA133</f>
        <v>0</v>
      </c>
      <c r="P137" s="235">
        <f>'Visi duomenys'!BB133</f>
        <v>0</v>
      </c>
      <c r="Q137" s="235">
        <f>'Visi duomenys'!BC133</f>
        <v>0</v>
      </c>
      <c r="R137" s="235">
        <f>'Visi duomenys'!BD133</f>
        <v>0</v>
      </c>
      <c r="S137" s="235">
        <f>'Visi duomenys'!BE133</f>
        <v>0</v>
      </c>
      <c r="T137" s="235">
        <f>'Visi duomenys'!BF133</f>
        <v>0</v>
      </c>
      <c r="U137" s="235">
        <f>'Visi duomenys'!BG133</f>
        <v>0</v>
      </c>
    </row>
    <row r="138" spans="1:21" x14ac:dyDescent="0.25">
      <c r="A138" s="236" t="str">
        <f>'Visi duomenys'!A134</f>
        <v>3.2.1.1</v>
      </c>
      <c r="B138" s="236" t="str">
        <f>'Visi duomenys'!B134</f>
        <v/>
      </c>
      <c r="C138" s="240" t="str">
        <f>'Visi duomenys'!D134</f>
        <v>Priemonė: Kraštovaizdžio apsauga</v>
      </c>
      <c r="D138" s="235">
        <f>'Visi duomenys'!AP134</f>
        <v>0</v>
      </c>
      <c r="E138" s="235">
        <f>'Visi duomenys'!AQ134</f>
        <v>0</v>
      </c>
      <c r="F138" s="235">
        <f>'Visi duomenys'!AR134</f>
        <v>0</v>
      </c>
      <c r="G138" s="235">
        <f>'Visi duomenys'!AS134</f>
        <v>0</v>
      </c>
      <c r="H138" s="235">
        <f>'Visi duomenys'!AT134</f>
        <v>0</v>
      </c>
      <c r="I138" s="235">
        <f>'Visi duomenys'!AU134</f>
        <v>0</v>
      </c>
      <c r="J138" s="235">
        <f>'Visi duomenys'!AV134</f>
        <v>0</v>
      </c>
      <c r="K138" s="235">
        <f>'Visi duomenys'!AW134</f>
        <v>0</v>
      </c>
      <c r="L138" s="235">
        <f>'Visi duomenys'!AX134</f>
        <v>0</v>
      </c>
      <c r="M138" s="235">
        <f>'Visi duomenys'!AY134</f>
        <v>0</v>
      </c>
      <c r="N138" s="235">
        <f>'Visi duomenys'!AZ134</f>
        <v>0</v>
      </c>
      <c r="O138" s="235">
        <f>'Visi duomenys'!BA134</f>
        <v>0</v>
      </c>
      <c r="P138" s="235">
        <f>'Visi duomenys'!BB134</f>
        <v>0</v>
      </c>
      <c r="Q138" s="235">
        <f>'Visi duomenys'!BC134</f>
        <v>0</v>
      </c>
      <c r="R138" s="235">
        <f>'Visi duomenys'!BD134</f>
        <v>0</v>
      </c>
      <c r="S138" s="235">
        <f>'Visi duomenys'!BE134</f>
        <v>0</v>
      </c>
      <c r="T138" s="235">
        <f>'Visi duomenys'!BF134</f>
        <v>0</v>
      </c>
      <c r="U138" s="235">
        <f>'Visi duomenys'!BG134</f>
        <v>0</v>
      </c>
    </row>
    <row r="139" spans="1:21" x14ac:dyDescent="0.25">
      <c r="A139" s="237" t="str">
        <f>'Visi duomenys'!A135</f>
        <v>3.2.1.1.1</v>
      </c>
      <c r="B139" s="237" t="str">
        <f>'Visi duomenys'!B135</f>
        <v>R080019-380000-1229</v>
      </c>
      <c r="C139" s="238" t="str">
        <f>'Visi duomenys'!D135</f>
        <v>Kraštovaizdžio apsaugos gerinimas Pagėgių savivaldybėje</v>
      </c>
      <c r="D139" s="237" t="str">
        <f>'Visi duomenys'!AP135</f>
        <v>R.N.091</v>
      </c>
      <c r="E139" s="237" t="str">
        <f>'Visi duomenys'!AQ135</f>
        <v>Teritorijų, kuriose įgyvendintos kraštovaizdžio formavimo priemonės (plotas)</v>
      </c>
      <c r="F139" s="237">
        <f>'Visi duomenys'!AR135</f>
        <v>5.5</v>
      </c>
      <c r="G139" s="237" t="str">
        <f>'Visi duomenys'!AS135</f>
        <v>P.N.092</v>
      </c>
      <c r="H139" s="237" t="str">
        <f>'Visi duomenys'!AT135</f>
        <v>Kraštovaizdžio ir (ar) gamtinio karkaso formavimo aspektais pakeisti ar pakoreguoti savivaldybių  ar jų dalių bendrieji planai ( skaičius)</v>
      </c>
      <c r="I139" s="237">
        <f>'Visi duomenys'!AU135</f>
        <v>1</v>
      </c>
      <c r="J139" s="237" t="str">
        <f>'Visi duomenys'!AV135</f>
        <v>P.N.093</v>
      </c>
      <c r="K139" s="237" t="str">
        <f>'Visi duomenys'!AW135</f>
        <v>Likviduoti kraštovaizdį darkantys bešeimininkiai apleisti statiniai ir įrenginiai (skaičius)</v>
      </c>
      <c r="L139" s="237">
        <f>'Visi duomenys'!AX135</f>
        <v>2</v>
      </c>
      <c r="M139" s="237" t="str">
        <f>'Visi duomenys'!AY135</f>
        <v>P.S.338</v>
      </c>
      <c r="N139" s="237" t="str">
        <f>'Visi duomenys'!AZ135</f>
        <v>Išsaugoti, sutvarkyti ar atkurti įvairaus teritorinio lygmens kraštovaizdžio arealai (skaičius)</v>
      </c>
      <c r="O139" s="237">
        <f>'Visi duomenys'!BA135</f>
        <v>2</v>
      </c>
      <c r="P139" s="237">
        <f>'Visi duomenys'!BB135</f>
        <v>0</v>
      </c>
      <c r="Q139" s="237">
        <f>'Visi duomenys'!BC135</f>
        <v>0</v>
      </c>
      <c r="R139" s="237">
        <f>'Visi duomenys'!BD135</f>
        <v>0</v>
      </c>
      <c r="S139" s="237">
        <f>'Visi duomenys'!BE135</f>
        <v>0</v>
      </c>
      <c r="T139" s="237">
        <f>'Visi duomenys'!BF135</f>
        <v>0</v>
      </c>
      <c r="U139" s="237">
        <f>'Visi duomenys'!BG135</f>
        <v>0</v>
      </c>
    </row>
    <row r="140" spans="1:21" x14ac:dyDescent="0.25">
      <c r="A140" s="237" t="str">
        <f>'Visi duomenys'!A136</f>
        <v>3.2.1.1.2</v>
      </c>
      <c r="B140" s="237" t="str">
        <f>'Visi duomenys'!B136</f>
        <v>R080019-380000-1230</v>
      </c>
      <c r="C140" s="238" t="str">
        <f>'Visi duomenys'!D136</f>
        <v>Bešeimininkių apleistų statinių likvidavimas Jurbarko rajone</v>
      </c>
      <c r="D140" s="237" t="str">
        <f>'Visi duomenys'!AP136</f>
        <v>R.N.091</v>
      </c>
      <c r="E140" s="237" t="str">
        <f>'Visi duomenys'!AQ136</f>
        <v>Teritorijų, kuriose įgyvendintos kraštovaizdžio formavimo priemonės (plotas)</v>
      </c>
      <c r="F140" s="237">
        <f>'Visi duomenys'!AR136</f>
        <v>0.52</v>
      </c>
      <c r="G140" s="237" t="str">
        <f>'Visi duomenys'!AS136</f>
        <v>P.N.093</v>
      </c>
      <c r="H140" s="237" t="str">
        <f>'Visi duomenys'!AT136</f>
        <v>Likviduoti kraštovaizdį darkantys bešeimininkiai apleisti statiniai ir įrenginiai (skaičius)</v>
      </c>
      <c r="I140" s="237">
        <f>'Visi duomenys'!AU136</f>
        <v>3</v>
      </c>
      <c r="J140" s="237">
        <f>'Visi duomenys'!AV136</f>
        <v>0</v>
      </c>
      <c r="K140" s="237">
        <f>'Visi duomenys'!AW136</f>
        <v>0</v>
      </c>
      <c r="L140" s="237">
        <f>'Visi duomenys'!AX136</f>
        <v>0</v>
      </c>
      <c r="M140" s="237">
        <f>'Visi duomenys'!AY136</f>
        <v>0</v>
      </c>
      <c r="N140" s="237">
        <f>'Visi duomenys'!AZ136</f>
        <v>0</v>
      </c>
      <c r="O140" s="237">
        <f>'Visi duomenys'!BA136</f>
        <v>0</v>
      </c>
      <c r="P140" s="237">
        <f>'Visi duomenys'!BB136</f>
        <v>0</v>
      </c>
      <c r="Q140" s="237">
        <f>'Visi duomenys'!BC136</f>
        <v>0</v>
      </c>
      <c r="R140" s="237">
        <f>'Visi duomenys'!BD136</f>
        <v>0</v>
      </c>
      <c r="S140" s="237">
        <f>'Visi duomenys'!BE136</f>
        <v>0</v>
      </c>
      <c r="T140" s="237">
        <f>'Visi duomenys'!BF136</f>
        <v>0</v>
      </c>
      <c r="U140" s="237">
        <f>'Visi duomenys'!BG136</f>
        <v>0</v>
      </c>
    </row>
    <row r="141" spans="1:21" x14ac:dyDescent="0.25">
      <c r="A141" s="237" t="str">
        <f>'Visi duomenys'!A137</f>
        <v>3.2.1.1.3</v>
      </c>
      <c r="B141" s="237" t="str">
        <f>'Visi duomenys'!B137</f>
        <v>R080019-380000-1231</v>
      </c>
      <c r="C141" s="238" t="str">
        <f>'Visi duomenys'!D137</f>
        <v>Kraštovaizdžio formavimas Jurbarko rajone</v>
      </c>
      <c r="D141" s="237" t="str">
        <f>'Visi duomenys'!AP137</f>
        <v>R.N.091</v>
      </c>
      <c r="E141" s="237" t="str">
        <f>'Visi duomenys'!AQ137</f>
        <v>Teritorijų, kuriose įgyvendintos kraštovaizdžio formavimo priemonės (plotas)</v>
      </c>
      <c r="F141" s="237">
        <f>'Visi duomenys'!AR137</f>
        <v>7.4799999999999995</v>
      </c>
      <c r="G141" s="237" t="str">
        <f>'Visi duomenys'!AS137</f>
        <v>P.N.094</v>
      </c>
      <c r="H141" s="237" t="str">
        <f>'Visi duomenys'!AT137</f>
        <v xml:space="preserve">Rekultivuotos atvirais kasiniais pažeistos žemės </v>
      </c>
      <c r="I141" s="237">
        <f>'Visi duomenys'!AU137</f>
        <v>2</v>
      </c>
      <c r="J141" s="237" t="str">
        <f>'Visi duomenys'!AV137</f>
        <v>P.S.338</v>
      </c>
      <c r="K141" s="237" t="str">
        <f>'Visi duomenys'!AW137</f>
        <v>Išsaugoti, sutvarkyti ar atkurti įvairaus teritorinio lygmens kraštovaizdžio arealai (skaičius)</v>
      </c>
      <c r="L141" s="237">
        <f>'Visi duomenys'!AX137</f>
        <v>1</v>
      </c>
      <c r="M141" s="237">
        <f>'Visi duomenys'!AY137</f>
        <v>0</v>
      </c>
      <c r="N141" s="237">
        <f>'Visi duomenys'!AZ137</f>
        <v>0</v>
      </c>
      <c r="O141" s="237">
        <f>'Visi duomenys'!BA137</f>
        <v>0</v>
      </c>
      <c r="P141" s="237">
        <f>'Visi duomenys'!BB137</f>
        <v>0</v>
      </c>
      <c r="Q141" s="237">
        <f>'Visi duomenys'!BC137</f>
        <v>0</v>
      </c>
      <c r="R141" s="237">
        <f>'Visi duomenys'!BD137</f>
        <v>0</v>
      </c>
      <c r="S141" s="237">
        <f>'Visi duomenys'!BE137</f>
        <v>0</v>
      </c>
      <c r="T141" s="237">
        <f>'Visi duomenys'!BF137</f>
        <v>0</v>
      </c>
      <c r="U141" s="237">
        <f>'Visi duomenys'!BG137</f>
        <v>0</v>
      </c>
    </row>
    <row r="142" spans="1:21" x14ac:dyDescent="0.25">
      <c r="A142" s="237" t="str">
        <f>'Visi duomenys'!A138</f>
        <v>3.2.1.1.4</v>
      </c>
      <c r="B142" s="237" t="str">
        <f>'Visi duomenys'!B138</f>
        <v>R080019-380000-1232</v>
      </c>
      <c r="C142" s="238" t="str">
        <f>'Visi duomenys'!D138</f>
        <v>Smalininkų uosto šlaitų ir pylimų tvarkymas</v>
      </c>
      <c r="D142" s="237">
        <f>'Visi duomenys'!AP138</f>
        <v>0</v>
      </c>
      <c r="E142" s="237">
        <f>'Visi duomenys'!AQ138</f>
        <v>0</v>
      </c>
      <c r="F142" s="237">
        <f>'Visi duomenys'!AR138</f>
        <v>0</v>
      </c>
      <c r="G142" s="237">
        <f>'Visi duomenys'!AS138</f>
        <v>0</v>
      </c>
      <c r="H142" s="237">
        <f>'Visi duomenys'!AT138</f>
        <v>0</v>
      </c>
      <c r="I142" s="237">
        <f>'Visi duomenys'!AU138</f>
        <v>0</v>
      </c>
      <c r="J142" s="237">
        <f>'Visi duomenys'!AV138</f>
        <v>0</v>
      </c>
      <c r="K142" s="237">
        <f>'Visi duomenys'!AW138</f>
        <v>0</v>
      </c>
      <c r="L142" s="237">
        <f>'Visi duomenys'!AX138</f>
        <v>0</v>
      </c>
      <c r="M142" s="237">
        <f>'Visi duomenys'!AY138</f>
        <v>0</v>
      </c>
      <c r="N142" s="237">
        <f>'Visi duomenys'!AZ138</f>
        <v>0</v>
      </c>
      <c r="O142" s="237">
        <f>'Visi duomenys'!BA138</f>
        <v>0</v>
      </c>
      <c r="P142" s="237">
        <f>'Visi duomenys'!BB138</f>
        <v>0</v>
      </c>
      <c r="Q142" s="237">
        <f>'Visi duomenys'!BC138</f>
        <v>0</v>
      </c>
      <c r="R142" s="237">
        <f>'Visi duomenys'!BD138</f>
        <v>0</v>
      </c>
      <c r="S142" s="237">
        <f>'Visi duomenys'!BE138</f>
        <v>0</v>
      </c>
      <c r="T142" s="237">
        <f>'Visi duomenys'!BF138</f>
        <v>0</v>
      </c>
      <c r="U142" s="237">
        <f>'Visi duomenys'!BG138</f>
        <v>0</v>
      </c>
    </row>
    <row r="143" spans="1:21" x14ac:dyDescent="0.25">
      <c r="A143" s="237" t="str">
        <f>'Visi duomenys'!A139</f>
        <v>3.2.1.1.5</v>
      </c>
      <c r="B143" s="237" t="str">
        <f>'Visi duomenys'!B139</f>
        <v>R080019-380000-1233</v>
      </c>
      <c r="C143" s="238" t="str">
        <f>'Visi duomenys'!D139</f>
        <v>Kraštovaizdžio formavimas ir ekologinės būklės gerinimas Tauragės mieste</v>
      </c>
      <c r="D143" s="237" t="str">
        <f>'Visi duomenys'!AP139</f>
        <v>R.N.091</v>
      </c>
      <c r="E143" s="237" t="str">
        <f>'Visi duomenys'!AQ139</f>
        <v>Teritorijų, kuriose įgyvendintos kraštovaizdžio formavimo priemonės (plotas, ha)</v>
      </c>
      <c r="F143" s="237">
        <f>'Visi duomenys'!AR139</f>
        <v>4</v>
      </c>
      <c r="G143" s="237" t="str">
        <f>'Visi duomenys'!AS139</f>
        <v>P.S.338</v>
      </c>
      <c r="H143" s="237" t="str">
        <f>'Visi duomenys'!AT139</f>
        <v>Išsaugoti, sutvarkyti ar atkurti įvairaus teritorinio lygmens kraštovaizdžio arealai (skaičius)</v>
      </c>
      <c r="I143" s="237">
        <f>'Visi duomenys'!AU139</f>
        <v>1</v>
      </c>
      <c r="J143" s="237">
        <f>'Visi duomenys'!AV139</f>
        <v>0</v>
      </c>
      <c r="K143" s="237">
        <f>'Visi duomenys'!AW139</f>
        <v>0</v>
      </c>
      <c r="L143" s="237">
        <f>'Visi duomenys'!AX139</f>
        <v>0</v>
      </c>
      <c r="M143" s="237">
        <f>'Visi duomenys'!AY139</f>
        <v>0</v>
      </c>
      <c r="N143" s="237">
        <f>'Visi duomenys'!AZ139</f>
        <v>0</v>
      </c>
      <c r="O143" s="237">
        <f>'Visi duomenys'!BA139</f>
        <v>0</v>
      </c>
      <c r="P143" s="237">
        <f>'Visi duomenys'!BB139</f>
        <v>0</v>
      </c>
      <c r="Q143" s="237">
        <f>'Visi duomenys'!BC139</f>
        <v>0</v>
      </c>
      <c r="R143" s="237">
        <f>'Visi duomenys'!BD139</f>
        <v>0</v>
      </c>
      <c r="S143" s="237">
        <f>'Visi duomenys'!BE139</f>
        <v>0</v>
      </c>
      <c r="T143" s="237">
        <f>'Visi duomenys'!BF139</f>
        <v>0</v>
      </c>
      <c r="U143" s="237">
        <f>'Visi duomenys'!BG139</f>
        <v>0</v>
      </c>
    </row>
    <row r="144" spans="1:21" x14ac:dyDescent="0.25">
      <c r="A144" s="237" t="str">
        <f>'Visi duomenys'!A140</f>
        <v>3.2.1.1.6</v>
      </c>
      <c r="B144" s="237" t="str">
        <f>'Visi duomenys'!B140</f>
        <v>R080019-380000-1234</v>
      </c>
      <c r="C144" s="238" t="str">
        <f>'Visi duomenys'!D140</f>
        <v>Kraštovaizdžio formavimas Šilalės mieste</v>
      </c>
      <c r="D144" s="237" t="str">
        <f>'Visi duomenys'!AP140</f>
        <v>R.N.091</v>
      </c>
      <c r="E144" s="237" t="str">
        <f>'Visi duomenys'!AQ140</f>
        <v>Teritorijų, kuriose įgyvendintos kraštovaizdžio formavimo priemonės (plotas, ha)</v>
      </c>
      <c r="F144" s="237">
        <f>'Visi duomenys'!AR140</f>
        <v>3.47</v>
      </c>
      <c r="G144" s="237" t="str">
        <f>'Visi duomenys'!AS140</f>
        <v>P.S.338</v>
      </c>
      <c r="H144" s="237" t="str">
        <f>'Visi duomenys'!AT140</f>
        <v>Išsaugoti, sutvarkyti ar atkurti įvairaus teritorinio lygmens kraštovaizdžio arealai (skaičius)</v>
      </c>
      <c r="I144" s="237">
        <f>'Visi duomenys'!AU140</f>
        <v>1</v>
      </c>
      <c r="J144" s="237">
        <f>'Visi duomenys'!AV140</f>
        <v>0</v>
      </c>
      <c r="K144" s="237">
        <f>'Visi duomenys'!AW140</f>
        <v>0</v>
      </c>
      <c r="L144" s="237">
        <f>'Visi duomenys'!AX140</f>
        <v>0</v>
      </c>
      <c r="M144" s="237">
        <f>'Visi duomenys'!AY140</f>
        <v>0</v>
      </c>
      <c r="N144" s="237">
        <f>'Visi duomenys'!AZ140</f>
        <v>0</v>
      </c>
      <c r="O144" s="237">
        <f>'Visi duomenys'!BA140</f>
        <v>0</v>
      </c>
      <c r="P144" s="237">
        <f>'Visi duomenys'!BB140</f>
        <v>0</v>
      </c>
      <c r="Q144" s="237">
        <f>'Visi duomenys'!BC140</f>
        <v>0</v>
      </c>
      <c r="R144" s="237">
        <f>'Visi duomenys'!BD140</f>
        <v>0</v>
      </c>
      <c r="S144" s="237">
        <f>'Visi duomenys'!BE140</f>
        <v>0</v>
      </c>
      <c r="T144" s="237">
        <f>'Visi duomenys'!BF140</f>
        <v>0</v>
      </c>
      <c r="U144" s="237">
        <f>'Visi duomenys'!BG140</f>
        <v>0</v>
      </c>
    </row>
    <row r="145" spans="1:21" x14ac:dyDescent="0.25">
      <c r="A145" s="237" t="str">
        <f>'Visi duomenys'!A141</f>
        <v>3.2.1.1.7</v>
      </c>
      <c r="B145" s="237" t="str">
        <f>'Visi duomenys'!B141</f>
        <v>R080019-380000-1235</v>
      </c>
      <c r="C145" s="238" t="str">
        <f>'Visi duomenys'!D141</f>
        <v>Šilalės rajono savivaldybės teritorijos bendrojo plano  gamtinio karkaso sprendinių koregavimas  ir bešeimininkių apleistų pastatų likvidavimas  rajone</v>
      </c>
      <c r="D145" s="237" t="str">
        <f>'Visi duomenys'!AP141</f>
        <v>R.N.091</v>
      </c>
      <c r="E145" s="237" t="str">
        <f>'Visi duomenys'!AQ141</f>
        <v>Teritorijų, kuriose įgyvendintos kraštovaizdžio formavimo priemonės (plotas)</v>
      </c>
      <c r="F145" s="237">
        <f>'Visi duomenys'!AR141</f>
        <v>0.22</v>
      </c>
      <c r="G145" s="237" t="str">
        <f>'Visi duomenys'!AS141</f>
        <v>P.N.092</v>
      </c>
      <c r="H145" s="237" t="str">
        <f>'Visi duomenys'!AT141</f>
        <v>Kraštovaizdžio ir (ar) gamtinio karkaso formavimo aspektais pakeisti ar pakoreguoti savivaldybių  ar jų dalių bendrieji planai ( skaičius)</v>
      </c>
      <c r="I145" s="237">
        <f>'Visi duomenys'!AU141</f>
        <v>1</v>
      </c>
      <c r="J145" s="237" t="str">
        <f>'Visi duomenys'!AV141</f>
        <v>P.N.093</v>
      </c>
      <c r="K145" s="237" t="str">
        <f>'Visi duomenys'!AW141</f>
        <v>Likviduoti kraštovaizdį darkantys bešeimininkiai apleisti statiniai ir įrenginiai (skaičius)</v>
      </c>
      <c r="L145" s="237">
        <f>'Visi duomenys'!AX141</f>
        <v>3</v>
      </c>
      <c r="M145" s="237">
        <f>'Visi duomenys'!AY141</f>
        <v>0</v>
      </c>
      <c r="N145" s="237">
        <f>'Visi duomenys'!AZ141</f>
        <v>0</v>
      </c>
      <c r="O145" s="237">
        <f>'Visi duomenys'!BA141</f>
        <v>0</v>
      </c>
      <c r="P145" s="237">
        <f>'Visi duomenys'!BB141</f>
        <v>0</v>
      </c>
      <c r="Q145" s="237">
        <f>'Visi duomenys'!BC141</f>
        <v>0</v>
      </c>
      <c r="R145" s="237">
        <f>'Visi duomenys'!BD141</f>
        <v>0</v>
      </c>
      <c r="S145" s="237">
        <f>'Visi duomenys'!BE141</f>
        <v>0</v>
      </c>
      <c r="T145" s="237">
        <f>'Visi duomenys'!BF141</f>
        <v>0</v>
      </c>
      <c r="U145" s="237">
        <f>'Visi duomenys'!BG141</f>
        <v>0</v>
      </c>
    </row>
    <row r="146" spans="1:21" x14ac:dyDescent="0.25">
      <c r="A146" s="237" t="str">
        <f>'Visi duomenys'!A142</f>
        <v>3.2.1.1.8</v>
      </c>
      <c r="B146" s="237" t="str">
        <f>'Visi duomenys'!B142</f>
        <v>R080019-380000-1238</v>
      </c>
      <c r="C146" s="238" t="str">
        <f>'Visi duomenys'!D142</f>
        <v>Kraštovaizdžio formavimas Šilalės miesto Orvydų g. esančioje teritorijoje</v>
      </c>
      <c r="D146" s="237" t="str">
        <f>'Visi duomenys'!AP142</f>
        <v>R.N.091</v>
      </c>
      <c r="E146" s="237" t="str">
        <f>'Visi duomenys'!AQ142</f>
        <v>Teritorijų, kuriose įgyvendintos kraštovaizdžio formavimo priemonės (plotas)</v>
      </c>
      <c r="F146" s="237">
        <f>'Visi duomenys'!AR142</f>
        <v>4.5999999999999996</v>
      </c>
      <c r="G146" s="237" t="str">
        <f>'Visi duomenys'!AS142</f>
        <v>P.S.338</v>
      </c>
      <c r="H146" s="237" t="str">
        <f>'Visi duomenys'!AT142</f>
        <v>Išsaugoti, sutvarkyti ar atkurti įvairaus teritorinio lygmens kraštovaizdžio arealai (skaičius)</v>
      </c>
      <c r="I146" s="237">
        <f>'Visi duomenys'!AU142</f>
        <v>1</v>
      </c>
      <c r="J146" s="237">
        <f>'Visi duomenys'!AV142</f>
        <v>0</v>
      </c>
      <c r="K146" s="237">
        <f>'Visi duomenys'!AW142</f>
        <v>0</v>
      </c>
      <c r="L146" s="237">
        <f>'Visi duomenys'!AX142</f>
        <v>0</v>
      </c>
      <c r="M146" s="237">
        <f>'Visi duomenys'!AY142</f>
        <v>0</v>
      </c>
      <c r="N146" s="237">
        <f>'Visi duomenys'!AZ142</f>
        <v>0</v>
      </c>
      <c r="O146" s="237">
        <f>'Visi duomenys'!BA142</f>
        <v>0</v>
      </c>
      <c r="P146" s="237">
        <f>'Visi duomenys'!BB142</f>
        <v>0</v>
      </c>
      <c r="Q146" s="237">
        <f>'Visi duomenys'!BC142</f>
        <v>0</v>
      </c>
      <c r="R146" s="237">
        <f>'Visi duomenys'!BD142</f>
        <v>0</v>
      </c>
      <c r="S146" s="237">
        <f>'Visi duomenys'!BE142</f>
        <v>0</v>
      </c>
      <c r="T146" s="237">
        <f>'Visi duomenys'!BF142</f>
        <v>0</v>
      </c>
      <c r="U146" s="237">
        <f>'Visi duomenys'!BG142</f>
        <v>0</v>
      </c>
    </row>
    <row r="147" spans="1:21" x14ac:dyDescent="0.25">
      <c r="A147" s="237" t="str">
        <f>'Visi duomenys'!A143</f>
        <v>3.2.1.1.9</v>
      </c>
      <c r="B147" s="237" t="str">
        <f>'Visi duomenys'!B143</f>
        <v>R080019-380000-1239</v>
      </c>
      <c r="C147" s="238" t="str">
        <f>'Visi duomenys'!D143</f>
        <v>Jūros upės pakrantės ir šlaito tvarkymas Tauragės mieste</v>
      </c>
      <c r="D147" s="237" t="str">
        <f>'Visi duomenys'!AP143</f>
        <v>R.N.091</v>
      </c>
      <c r="E147" s="237" t="str">
        <f>'Visi duomenys'!AQ143</f>
        <v>Teritorijų, kuriose įgyvendintos kraštovaizdžio formavimo priemonės (plotas)</v>
      </c>
      <c r="F147" s="237">
        <f>'Visi duomenys'!AR143</f>
        <v>2</v>
      </c>
      <c r="G147" s="237" t="str">
        <f>'Visi duomenys'!AS143</f>
        <v>P.S.338</v>
      </c>
      <c r="H147" s="237" t="str">
        <f>'Visi duomenys'!AT143</f>
        <v>Išsaugoti, sutvarkyti ar atkurti įvairaus teritorinio lygmens kraštovaizdžio arealai (skaičius)</v>
      </c>
      <c r="I147" s="237">
        <f>'Visi duomenys'!AU143</f>
        <v>1</v>
      </c>
      <c r="J147" s="237">
        <f>'Visi duomenys'!AV143</f>
        <v>0</v>
      </c>
      <c r="K147" s="237">
        <f>'Visi duomenys'!AW143</f>
        <v>0</v>
      </c>
      <c r="L147" s="237">
        <f>'Visi duomenys'!AX143</f>
        <v>0</v>
      </c>
      <c r="M147" s="237">
        <f>'Visi duomenys'!AY143</f>
        <v>0</v>
      </c>
      <c r="N147" s="237">
        <f>'Visi duomenys'!AZ143</f>
        <v>0</v>
      </c>
      <c r="O147" s="237">
        <f>'Visi duomenys'!BA143</f>
        <v>0</v>
      </c>
      <c r="P147" s="237">
        <f>'Visi duomenys'!BB143</f>
        <v>0</v>
      </c>
      <c r="Q147" s="237">
        <f>'Visi duomenys'!BC143</f>
        <v>0</v>
      </c>
      <c r="R147" s="237">
        <f>'Visi duomenys'!BD143</f>
        <v>0</v>
      </c>
      <c r="S147" s="237">
        <f>'Visi duomenys'!BE143</f>
        <v>0</v>
      </c>
      <c r="T147" s="237">
        <f>'Visi duomenys'!BF143</f>
        <v>0</v>
      </c>
      <c r="U147" s="237">
        <f>'Visi duomenys'!BG143</f>
        <v>0</v>
      </c>
    </row>
    <row r="148" spans="1:21" ht="15" customHeight="1" x14ac:dyDescent="0.25">
      <c r="A148" s="556" t="s">
        <v>16</v>
      </c>
      <c r="B148" s="557"/>
      <c r="C148" s="557"/>
      <c r="D148" s="558"/>
      <c r="E148" s="558"/>
      <c r="F148" s="558"/>
      <c r="G148" s="558"/>
      <c r="H148" s="558"/>
      <c r="I148" s="558"/>
      <c r="J148" s="558"/>
      <c r="K148" s="558"/>
      <c r="L148" s="558"/>
      <c r="M148" s="558"/>
      <c r="N148" s="558"/>
      <c r="O148" s="558"/>
      <c r="P148" s="558"/>
      <c r="Q148" s="558"/>
      <c r="R148" s="558"/>
      <c r="S148" s="558"/>
      <c r="T148" s="558"/>
      <c r="U148" s="558"/>
    </row>
  </sheetData>
  <autoFilter ref="A5:U148"/>
  <mergeCells count="5">
    <mergeCell ref="A148:U148"/>
    <mergeCell ref="B7:B8"/>
    <mergeCell ref="C7:C8"/>
    <mergeCell ref="A7:A8"/>
    <mergeCell ref="D7:U7"/>
  </mergeCells>
  <pageMargins left="0.25" right="0.25" top="0.75" bottom="0.75" header="0.3" footer="0.3"/>
  <pageSetup paperSize="8" scale="7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7"/>
  <sheetViews>
    <sheetView showZeros="0" workbookViewId="0">
      <selection activeCell="B92" sqref="B92"/>
    </sheetView>
  </sheetViews>
  <sheetFormatPr defaultRowHeight="15.75" x14ac:dyDescent="0.25"/>
  <cols>
    <col min="1" max="1" width="9.42578125" style="6" customWidth="1"/>
    <col min="2" max="2" width="17" style="6" customWidth="1"/>
    <col min="3" max="3" width="28" style="6" customWidth="1"/>
    <col min="4" max="4" width="149.42578125" style="4" customWidth="1"/>
    <col min="5" max="16384" width="9.140625" style="6"/>
  </cols>
  <sheetData>
    <row r="1" spans="1:16" x14ac:dyDescent="0.25">
      <c r="D1" s="7" t="s">
        <v>887</v>
      </c>
      <c r="E1" s="7"/>
      <c r="F1" s="7"/>
    </row>
    <row r="2" spans="1:16" x14ac:dyDescent="0.25">
      <c r="D2" s="8" t="s">
        <v>0</v>
      </c>
      <c r="E2" s="8"/>
      <c r="F2" s="8"/>
    </row>
    <row r="3" spans="1:16" x14ac:dyDescent="0.25">
      <c r="D3" s="8" t="s">
        <v>1</v>
      </c>
      <c r="E3" s="8"/>
      <c r="F3" s="8"/>
    </row>
    <row r="5" spans="1:16" x14ac:dyDescent="0.25">
      <c r="A5" s="5" t="s">
        <v>47</v>
      </c>
      <c r="D5" s="6"/>
      <c r="J5" s="8"/>
      <c r="K5" s="8"/>
      <c r="L5" s="8"/>
      <c r="N5" s="8"/>
      <c r="O5" s="8"/>
      <c r="P5" s="8"/>
    </row>
    <row r="6" spans="1:16" x14ac:dyDescent="0.25">
      <c r="A6" s="5"/>
      <c r="D6" s="6"/>
      <c r="J6" s="8"/>
      <c r="K6" s="8"/>
      <c r="L6" s="8"/>
      <c r="N6" s="8"/>
      <c r="O6" s="8"/>
      <c r="P6" s="8"/>
    </row>
    <row r="7" spans="1:16" x14ac:dyDescent="0.25">
      <c r="A7" s="9" t="s">
        <v>64</v>
      </c>
    </row>
    <row r="8" spans="1:16" ht="24" x14ac:dyDescent="0.25">
      <c r="A8" s="412" t="s">
        <v>19</v>
      </c>
      <c r="B8" s="412" t="s">
        <v>17</v>
      </c>
      <c r="C8" s="412" t="s">
        <v>13</v>
      </c>
      <c r="D8" s="412" t="s">
        <v>57</v>
      </c>
    </row>
    <row r="9" spans="1:16" ht="15" x14ac:dyDescent="0.25">
      <c r="A9" s="236" t="str">
        <f>'Visi duomenys'!A5</f>
        <v>1.</v>
      </c>
      <c r="B9" s="236">
        <f>'Visi duomenys'!B5</f>
        <v>0</v>
      </c>
      <c r="C9" s="236" t="str">
        <f>'Visi duomenys'!D5</f>
        <v>Prioritetas. SUBALANSUOTAS, DARNIA PLĖTRA PAGRĮSTAS EKONOMINIS AUGIMAS.</v>
      </c>
      <c r="D9" s="236">
        <f>'Visi duomenys'!BH5</f>
        <v>0</v>
      </c>
    </row>
    <row r="10" spans="1:16" ht="15" x14ac:dyDescent="0.25">
      <c r="A10" s="236" t="str">
        <f>'Visi duomenys'!A6</f>
        <v>1.1</v>
      </c>
      <c r="B10" s="236" t="str">
        <f>'Visi duomenys'!B6</f>
        <v/>
      </c>
      <c r="C10" s="236" t="str">
        <f>'Visi duomenys'!D6</f>
        <v>Tikslas. Mažinti išsivystymo skirtumus regiono viduje, skatinti ūkinės veiklos įvairovę mieste ir kaime, didinti ekonomikos augimą.</v>
      </c>
      <c r="D10" s="236">
        <f>'Visi duomenys'!BH6</f>
        <v>0</v>
      </c>
    </row>
    <row r="11" spans="1:16" ht="15" x14ac:dyDescent="0.25">
      <c r="A11" s="236" t="str">
        <f>'Visi duomenys'!A7</f>
        <v>1.1.1</v>
      </c>
      <c r="B11" s="236" t="str">
        <f>'Visi duomenys'!B7</f>
        <v/>
      </c>
      <c r="C11" s="236" t="str">
        <f>'Visi duomenys'!D7</f>
        <v>Uždavinys. Vystyti tikslines teritorijas, padidinti ūkinės veiklos įvairovę, pagerinti sukurtų darbo vietų pasiekiamumą.</v>
      </c>
      <c r="D11" s="236">
        <f>'Visi duomenys'!BH7</f>
        <v>0</v>
      </c>
    </row>
    <row r="12" spans="1:16" ht="15" x14ac:dyDescent="0.25">
      <c r="A12" s="236" t="str">
        <f>'Visi duomenys'!A8</f>
        <v>1.1.1.1</v>
      </c>
      <c r="B12" s="236" t="str">
        <f>'Visi duomenys'!B8</f>
        <v/>
      </c>
      <c r="C12" s="236" t="str">
        <f>'Visi duomenys'!D8</f>
        <v>Priemonė: Kaimo (1-6 tūkst. Gyventojų) gyvenamųjų vietovių atnaujinimas</v>
      </c>
      <c r="D12" s="236">
        <f>'Visi duomenys'!BH8</f>
        <v>0</v>
      </c>
    </row>
    <row r="13" spans="1:16" ht="132" x14ac:dyDescent="0.25">
      <c r="A13" s="12" t="str">
        <f>'Visi duomenys'!A9</f>
        <v>1.1.1.1.1</v>
      </c>
      <c r="B13" s="12" t="str">
        <f>'Visi duomenys'!B9</f>
        <v>R089908-293034-1125</v>
      </c>
      <c r="C13" s="12" t="str">
        <f>'Visi duomenys'!D9</f>
        <v>Šilalės rajono Kvėdarnos gyvenamosios vietovės atnaujinimas</v>
      </c>
      <c r="D13" s="12" t="str">
        <f>'Visi duomenys'!BH9</f>
        <v>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v>
      </c>
    </row>
    <row r="14" spans="1:16" ht="108" x14ac:dyDescent="0.25">
      <c r="A14" s="12" t="str">
        <f>'Visi duomenys'!A10</f>
        <v>1.1.1.1.2</v>
      </c>
      <c r="B14" s="12" t="str">
        <f>'Visi duomenys'!B10</f>
        <v>R089908-293000-1126</v>
      </c>
      <c r="C14" s="12" t="str">
        <f>'Visi duomenys'!D10</f>
        <v>Skaudvilės miesto infrastruktūros sutvarkymas</v>
      </c>
      <c r="D14" s="12" t="str">
        <f>'Visi duomenys'!BH10</f>
        <v>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v>
      </c>
    </row>
    <row r="15" spans="1:16" ht="15" x14ac:dyDescent="0.25">
      <c r="A15" s="236" t="str">
        <f>'Visi duomenys'!A11</f>
        <v>1.1.1.2</v>
      </c>
      <c r="B15" s="236" t="str">
        <f>'Visi duomenys'!B11</f>
        <v/>
      </c>
      <c r="C15" s="236" t="str">
        <f>'Visi duomenys'!D11</f>
        <v>Priemonė: Miestų kompleksinė plėtra</v>
      </c>
      <c r="D15" s="236">
        <f>'Visi duomenys'!BH11</f>
        <v>0</v>
      </c>
    </row>
    <row r="16" spans="1:16" ht="36" x14ac:dyDescent="0.25">
      <c r="A16" s="12" t="str">
        <f>'Visi duomenys'!A12</f>
        <v>1.1.1.2.1</v>
      </c>
      <c r="B16" s="12" t="str">
        <f>'Visi duomenys'!B12</f>
        <v>R089905-290000-1128</v>
      </c>
      <c r="C16" s="12" t="str">
        <f>'Visi duomenys'!D12</f>
        <v>Pagėgių miesto Turgaus aikštės įrengimas ir prieigų sutvarkymas</v>
      </c>
      <c r="D16" s="12" t="str">
        <f>'Visi duomenys'!BH12</f>
        <v>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v>
      </c>
    </row>
    <row r="17" spans="1:4" ht="48" x14ac:dyDescent="0.25">
      <c r="A17" s="12" t="str">
        <f>'Visi duomenys'!A13</f>
        <v>1.1.1.2.2</v>
      </c>
      <c r="B17" s="12" t="str">
        <f>'Visi duomenys'!B13</f>
        <v>R089905-280000-1129</v>
      </c>
      <c r="C17" s="12" t="str">
        <f>'Visi duomenys'!D13</f>
        <v>Apleistos teritorijos už Kultūros centro Pagėgių mieste konversija ir pritaikymas rekreaciniams, poilsio ir sveikatinimo poreikiams</v>
      </c>
      <c r="D17" s="12" t="str">
        <f>'Visi duomenys'!BH13</f>
        <v>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v>
      </c>
    </row>
    <row r="18" spans="1:4" ht="15" x14ac:dyDescent="0.25">
      <c r="A18" s="236" t="str">
        <f>'Visi duomenys'!A14</f>
        <v>1.1.1.3</v>
      </c>
      <c r="B18" s="236" t="str">
        <f>'Visi duomenys'!B14</f>
        <v/>
      </c>
      <c r="C18" s="236" t="str">
        <f>'Visi duomenys'!D14</f>
        <v>Priemonė: Pereinamojo laikotarpio tikslinių teritorijų vystymas. I</v>
      </c>
      <c r="D18" s="236">
        <f>'Visi duomenys'!BH14</f>
        <v>0</v>
      </c>
    </row>
    <row r="19" spans="1:4" ht="72" x14ac:dyDescent="0.25">
      <c r="A19" s="12" t="str">
        <f>'Visi duomenys'!A15</f>
        <v>1.1.1.3.1</v>
      </c>
      <c r="B19" s="12" t="str">
        <f>'Visi duomenys'!B15</f>
        <v>R089902-340000-1131</v>
      </c>
      <c r="C19" s="12" t="str">
        <f>'Visi duomenys'!D15</f>
        <v>Apleistos teritorijos Tauragės miesto  buvusiame kariniame miestelyje viešųjų pastatų sutvarkymas ir pritaikymas bendruomenės poreikiams</v>
      </c>
      <c r="D19" s="12" t="str">
        <f>'Visi duomenys'!BH15</f>
        <v>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v>
      </c>
    </row>
    <row r="20" spans="1:4" ht="36" x14ac:dyDescent="0.25">
      <c r="A20" s="12" t="str">
        <f>'Visi duomenys'!A16</f>
        <v>1.1.1.3.2</v>
      </c>
      <c r="B20" s="12" t="str">
        <f>'Visi duomenys'!B16</f>
        <v>R08B-510000-0001</v>
      </c>
      <c r="C20" s="12" t="str">
        <f>'Visi duomenys'!D16</f>
        <v xml:space="preserve">  AB ,,Vilkyškių pieninė“ įmonių grupės pieno perdirbimo gamyklos statybos projektas</v>
      </c>
      <c r="D20" s="12" t="str">
        <f>'Visi duomenys'!BH16</f>
        <v>Bus statoma pieno produktų gamybos gamykla. Sūrinė</v>
      </c>
    </row>
    <row r="21" spans="1:4" ht="15" x14ac:dyDescent="0.25">
      <c r="A21" s="236" t="str">
        <f>'Visi duomenys'!A17</f>
        <v>1.1.1.4</v>
      </c>
      <c r="B21" s="236" t="str">
        <f>'Visi duomenys'!B17</f>
        <v/>
      </c>
      <c r="C21" s="236" t="str">
        <f>'Visi duomenys'!D17</f>
        <v>Priemonė: Pereinamojo laikotarpio tikslinių teritorijų vystymas. II</v>
      </c>
      <c r="D21" s="236">
        <f>'Visi duomenys'!BH17</f>
        <v>0</v>
      </c>
    </row>
    <row r="22" spans="1:4" ht="60" x14ac:dyDescent="0.25">
      <c r="A22" s="12" t="str">
        <f>'Visi duomenys'!A18</f>
        <v>1.1.1.4.1</v>
      </c>
      <c r="B22" s="12" t="str">
        <f>'Visi duomenys'!B18</f>
        <v>R089903-300000-1133</v>
      </c>
      <c r="C22" s="12" t="str">
        <f>'Visi duomenys'!D18</f>
        <v>Gyvenamųjų namų kvartalų kompleksinis sutvarkymas Jurbarko mieste</v>
      </c>
      <c r="D22" s="12" t="str">
        <f>'Visi duomenys'!BH18</f>
        <v>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v>
      </c>
    </row>
    <row r="23" spans="1:4" ht="24" x14ac:dyDescent="0.25">
      <c r="A23" s="12" t="str">
        <f>'Visi duomenys'!A19</f>
        <v>1.1.1.4.2</v>
      </c>
      <c r="B23" s="12" t="str">
        <f>'Visi duomenys'!B19</f>
        <v>R08B-510000-0002</v>
      </c>
      <c r="C23" s="12" t="str">
        <f>'Visi duomenys'!D19</f>
        <v>UAB ,,Naista“ gamyklos statybos projektas</v>
      </c>
      <c r="D23" s="12" t="str">
        <f>'Visi duomenys'!BH19</f>
        <v xml:space="preserve">Finansinio investuotojo statusu veikianti UAB „Naista“ kartu su partneriais planuoja pradėti kelių metų trukmės verslo vystymo projektą Jurbarko mieste. Projekto tikslas – per keletą etapų pastatyti gamyklą, kurioje uždarose patalpose dviem gamybiniais srautais numatoma gaminti įvairias statybines metalo konstrukcijas, modulinio tipo skydines – karkasines namo konstrukcijas ir pan. </v>
      </c>
    </row>
    <row r="24" spans="1:4" ht="15" x14ac:dyDescent="0.25">
      <c r="A24" s="236" t="str">
        <f>'Visi duomenys'!A20</f>
        <v>1.1.2.</v>
      </c>
      <c r="B24" s="236" t="str">
        <f>'Visi duomenys'!B20</f>
        <v/>
      </c>
      <c r="C24" s="236" t="str">
        <f>'Visi duomenys'!D20</f>
        <v>Uždavinys. Mažinti atskirtį tarp miesto ir kaimo, remti kompleksišką kaimo atnaujinimą ir plėtrą,  gerinti kaimo gyvenamąją aplinką, didinti gyventojų užimtumą ir saugumą.</v>
      </c>
      <c r="D24" s="236">
        <f>'Visi duomenys'!BH20</f>
        <v>0</v>
      </c>
    </row>
    <row r="25" spans="1:4" ht="15" x14ac:dyDescent="0.25">
      <c r="A25" s="236" t="str">
        <f>'Visi duomenys'!A21</f>
        <v>1.1.2.1</v>
      </c>
      <c r="B25" s="236" t="str">
        <f>'Visi duomenys'!B21</f>
        <v/>
      </c>
      <c r="C25" s="236" t="str">
        <f>'Visi duomenys'!D21</f>
        <v>Priemonė: Pagrindinės paslaugos ir kaimų atnaujinimas kaimo vietovėse</v>
      </c>
      <c r="D25" s="236">
        <f>'Visi duomenys'!BH21</f>
        <v>0</v>
      </c>
    </row>
    <row r="26" spans="1:4" ht="15" x14ac:dyDescent="0.25">
      <c r="A26" s="236" t="str">
        <f>'Visi duomenys'!A22</f>
        <v>1.2.</v>
      </c>
      <c r="B26" s="236" t="str">
        <f>'Visi duomenys'!B22</f>
        <v/>
      </c>
      <c r="C26" s="236" t="str">
        <f>'Visi duomenys'!D22</f>
        <v>Tikslas. Pagerinti sąlygas investicijų pritraukimui, sudaryti palankią aplinką verslui vystytis, ekonominės veiklos efektyvumui didinti.</v>
      </c>
      <c r="D26" s="236">
        <f>'Visi duomenys'!BH22</f>
        <v>0</v>
      </c>
    </row>
    <row r="27" spans="1:4" ht="15" x14ac:dyDescent="0.25">
      <c r="A27" s="236" t="str">
        <f>'Visi duomenys'!A23</f>
        <v>1.2.1.</v>
      </c>
      <c r="B27" s="236" t="str">
        <f>'Visi duomenys'!B23</f>
        <v/>
      </c>
      <c r="C27" s="236" t="str">
        <f>'Visi duomenys'!D23</f>
        <v>Uždavinys. Tobulinti susisiekimo sistemas regione, vystyti ekologiškai darnią transporto infrastruktūrą, padidinti darbo jėgos judumą, gerinti eismo saugumą.</v>
      </c>
      <c r="D27" s="236">
        <f>'Visi duomenys'!BH23</f>
        <v>0</v>
      </c>
    </row>
    <row r="28" spans="1:4" ht="15" x14ac:dyDescent="0.25">
      <c r="A28" s="236" t="str">
        <f>'Visi duomenys'!A24</f>
        <v>1.2.1.1</v>
      </c>
      <c r="B28" s="236" t="str">
        <f>'Visi duomenys'!B24</f>
        <v/>
      </c>
      <c r="C28" s="236" t="str">
        <f>'Visi duomenys'!D24</f>
        <v>Priemonė: Vietinių kelių techninių parametrų ir eismo saugos gerinimas</v>
      </c>
      <c r="D28" s="236">
        <f>'Visi duomenys'!BH24</f>
        <v>0</v>
      </c>
    </row>
    <row r="29" spans="1:4" ht="96" x14ac:dyDescent="0.25">
      <c r="A29" s="12" t="str">
        <f>'Visi duomenys'!A25</f>
        <v>1.2.1.1.1</v>
      </c>
      <c r="B29" s="12" t="str">
        <f>'Visi duomenys'!B25</f>
        <v>R085511-190000-1139</v>
      </c>
      <c r="C29" s="12" t="str">
        <f>'Visi duomenys'!D25</f>
        <v>Eismo saugumo priemonių diegimas Šilalės mieste ir rajono gyvenvietėse</v>
      </c>
      <c r="D29" s="12" t="str">
        <f>'Visi duomenys'!BH25</f>
        <v>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v>
      </c>
    </row>
    <row r="30" spans="1:4" ht="72" x14ac:dyDescent="0.25">
      <c r="A30" s="12" t="str">
        <f>'Visi duomenys'!A26</f>
        <v>1.2.1.1.2</v>
      </c>
      <c r="B30" s="12" t="str">
        <f>'Visi duomenys'!B26</f>
        <v>R085511-120000-1140</v>
      </c>
      <c r="C30" s="12" t="str">
        <f>'Visi duomenys'!D26</f>
        <v>Jaunimo ir Rambyno gatvių Pagėgiuose infrastruktūros sutvarkymas</v>
      </c>
      <c r="D30" s="12" t="str">
        <f>'Visi duomenys'!BH26</f>
        <v>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v>
      </c>
    </row>
    <row r="31" spans="1:4" ht="60" x14ac:dyDescent="0.25">
      <c r="A31" s="12" t="str">
        <f>'Visi duomenys'!A27</f>
        <v>1.2.1.1.3</v>
      </c>
      <c r="B31" s="12" t="str">
        <f>'Visi duomenys'!B27</f>
        <v>R085511-120000-1141</v>
      </c>
      <c r="C31" s="12" t="str">
        <f>'Visi duomenys'!D27</f>
        <v>A. Giedraičio-Giedriaus gatvės rekonstravimas Jurbarko mieste</v>
      </c>
      <c r="D31" s="12" t="str">
        <f>'Visi duomenys'!BH27</f>
        <v>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v>
      </c>
    </row>
    <row r="32" spans="1:4" ht="120" x14ac:dyDescent="0.25">
      <c r="A32" s="12" t="str">
        <f>'Visi duomenys'!A28</f>
        <v>1.2.1.1.4</v>
      </c>
      <c r="B32" s="12" t="str">
        <f>'Visi duomenys'!B28</f>
        <v>R085511-190000-1142</v>
      </c>
      <c r="C32" s="12" t="str">
        <f>'Visi duomenys'!D28</f>
        <v>Eismo saugos priemonių diegimas Jurbarko miesto Lauko gatvėje</v>
      </c>
      <c r="D32" s="12" t="str">
        <f>'Visi duomenys'!BH28</f>
        <v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v>
      </c>
    </row>
    <row r="33" spans="1:4" ht="96" x14ac:dyDescent="0.25">
      <c r="A33" s="12" t="str">
        <f>'Visi duomenys'!A29</f>
        <v>1.2.1.1.5</v>
      </c>
      <c r="B33" s="12" t="str">
        <f>'Visi duomenys'!B29</f>
        <v>R085511-120000-1143</v>
      </c>
      <c r="C33" s="12" t="str">
        <f>'Visi duomenys'!D29</f>
        <v>Tauragės miesto gatvių rekonstrukcija (Žemaitės, Smėlynų g. ir Smėlynų skg.)</v>
      </c>
      <c r="D33" s="12" t="str">
        <f>'Visi duomenys'!BH29</f>
        <v>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v>
      </c>
    </row>
    <row r="34" spans="1:4" ht="24" x14ac:dyDescent="0.25">
      <c r="A34" s="12" t="str">
        <f>'Visi duomenys'!A30</f>
        <v>1.2.1.1.6</v>
      </c>
      <c r="B34" s="12" t="str">
        <f>'Visi duomenys'!B30</f>
        <v>R085511-120000-1236</v>
      </c>
      <c r="C34" s="12" t="str">
        <f>'Visi duomenys'!D30</f>
        <v>Pagėgių miesto Ateities gatvės infrastruktūros sutvarkymas</v>
      </c>
      <c r="D34" s="12" t="str">
        <f>'Visi duomenys'!BH30</f>
        <v xml:space="preserve">Numatoma įrengti Atieties gatvės Pagėgių mieste infrastruktūrą (gatvę su asfalto danga ir apšvietimu), parengiant techninę dokumentaciją, atliekant projekto ekspertizę ir dokumentaciją, reikalingą įregistruoti statinį. </v>
      </c>
    </row>
    <row r="35" spans="1:4" ht="24" x14ac:dyDescent="0.25">
      <c r="A35" s="12" t="str">
        <f>'Visi duomenys'!A31</f>
        <v>1.2.1.1.7</v>
      </c>
      <c r="B35" s="12" t="str">
        <f>'Visi duomenys'!B31</f>
        <v>R085511-120000-1237</v>
      </c>
      <c r="C35" s="12" t="str">
        <f>'Visi duomenys'!D31</f>
        <v>Tauragės miesto Pilėnų gatvės rekonstrukcija</v>
      </c>
      <c r="D35" s="12" t="str">
        <f>'Visi duomenys'!BH31</f>
        <v>Pilėnų g. rekonstravimo darbai. Bus įrengta nauja asfaltbetonio danga,  šaligatviai, sutvarkytos gatvės žaliosios zonos, jos apželdintos, įrengta lietaus nuotekų sistema, įrengti gatvės apšvietimo tinklai.</v>
      </c>
    </row>
    <row r="36" spans="1:4" ht="15" x14ac:dyDescent="0.25">
      <c r="A36" s="236" t="str">
        <f>'Visi duomenys'!A32</f>
        <v>1.2.1.2</v>
      </c>
      <c r="B36" s="236" t="str">
        <f>'Visi duomenys'!B32</f>
        <v/>
      </c>
      <c r="C36" s="236" t="str">
        <f>'Visi duomenys'!D32</f>
        <v>Priemonė: Darnaus judumo priemonių diegimas</v>
      </c>
      <c r="D36" s="236">
        <f>'Visi duomenys'!BH32</f>
        <v>0</v>
      </c>
    </row>
    <row r="37" spans="1:4" ht="48" x14ac:dyDescent="0.25">
      <c r="A37" s="12" t="str">
        <f>'Visi duomenys'!A33</f>
        <v>1.2.1.2.1</v>
      </c>
      <c r="B37" s="12" t="str">
        <f>'Visi duomenys'!B33</f>
        <v>R085514-190000-1145</v>
      </c>
      <c r="C37" s="12" t="str">
        <f>'Visi duomenys'!D33</f>
        <v>Darnaus judumo priemonių diegimas Tauragės mieste</v>
      </c>
      <c r="D37" s="12" t="str">
        <f>'Visi duomenys'!BH33</f>
        <v>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v>
      </c>
    </row>
    <row r="38" spans="1:4" ht="48" x14ac:dyDescent="0.25">
      <c r="A38" s="12" t="str">
        <f>'Visi duomenys'!A34</f>
        <v>1.2.1.2.2</v>
      </c>
      <c r="B38" s="12" t="str">
        <f>'Visi duomenys'!B34</f>
        <v>R085513-500000-1146</v>
      </c>
      <c r="C38" s="12" t="str">
        <f>'Visi duomenys'!D34</f>
        <v>Darnaus judumo Tauragės mieste plano rengimas</v>
      </c>
      <c r="D38" s="12" t="str">
        <f>'Visi duomenys'!BH34</f>
        <v>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v>
      </c>
    </row>
    <row r="39" spans="1:4" ht="15" x14ac:dyDescent="0.25">
      <c r="A39" s="236" t="str">
        <f>'Visi duomenys'!A35</f>
        <v>1.2.1.3</v>
      </c>
      <c r="B39" s="236" t="str">
        <f>'Visi duomenys'!B35</f>
        <v/>
      </c>
      <c r="C39" s="236" t="str">
        <f>'Visi duomenys'!D35</f>
        <v>Priemonė: Pėsčiųjų ir dviračių takų rekonstrukcija ir plėtra</v>
      </c>
      <c r="D39" s="236">
        <f>'Visi duomenys'!BH35</f>
        <v>0</v>
      </c>
    </row>
    <row r="40" spans="1:4" ht="48" x14ac:dyDescent="0.25">
      <c r="A40" s="12" t="str">
        <f>'Visi duomenys'!A36</f>
        <v>1.2.1.3.1</v>
      </c>
      <c r="B40" s="12" t="str">
        <f>'Visi duomenys'!B36</f>
        <v>R085516-190000-1148</v>
      </c>
      <c r="C40" s="12" t="str">
        <f>'Visi duomenys'!D36</f>
        <v>Pėsčiųjų tako Vytauto Didžiojo gatvėje  Šilalės m. rekonstrukcija</v>
      </c>
      <c r="D40" s="12" t="str">
        <f>'Visi duomenys'!BH36</f>
        <v>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v>
      </c>
    </row>
    <row r="41" spans="1:4" ht="84" x14ac:dyDescent="0.25">
      <c r="A41" s="12" t="str">
        <f>'Visi duomenys'!A37</f>
        <v>1.2.1.3.2</v>
      </c>
      <c r="B41" s="12" t="str">
        <f>'Visi duomenys'!B37</f>
        <v>R085516-190000-1149</v>
      </c>
      <c r="C41" s="12" t="str">
        <f>'Visi duomenys'!D37</f>
        <v>Pėsčiųjų ir dviračių takų įrengimas prie Jankaus gatvės Pagėgiuose</v>
      </c>
      <c r="D41" s="12" t="str">
        <f>'Visi duomenys'!BH37</f>
        <v>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v>
      </c>
    </row>
    <row r="42" spans="1:4" ht="96" x14ac:dyDescent="0.25">
      <c r="A42" s="12" t="str">
        <f>'Visi duomenys'!A38</f>
        <v>1.2.1.3.3</v>
      </c>
      <c r="B42" s="12" t="str">
        <f>'Visi duomenys'!B38</f>
        <v>R085516-190000-1150</v>
      </c>
      <c r="C42" s="12" t="str">
        <f>'Visi duomenys'!D38</f>
        <v>Pėsčiųjų ir dviračių tako įrengimas Jurbarko miesto Barkūnų gatvėje</v>
      </c>
      <c r="D42" s="12" t="str">
        <f>'Visi duomenys'!BH38</f>
        <v>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v>
      </c>
    </row>
    <row r="43" spans="1:4" ht="48" x14ac:dyDescent="0.25">
      <c r="A43" s="12" t="str">
        <f>'Visi duomenys'!A39</f>
        <v>1.2.1.3.4</v>
      </c>
      <c r="B43" s="12" t="str">
        <f>'Visi duomenys'!B39</f>
        <v>R085516-190000-1151</v>
      </c>
      <c r="C43" s="12" t="str">
        <f>'Visi duomenys'!D39</f>
        <v>Pėsčiųjų ir dviračių tako įrengimas iki Norkaičių gyvenvietės</v>
      </c>
      <c r="D43" s="12" t="str">
        <f>'Visi duomenys'!BH39</f>
        <v>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v>
      </c>
    </row>
    <row r="44" spans="1:4" ht="15" x14ac:dyDescent="0.25">
      <c r="A44" s="236" t="str">
        <f>'Visi duomenys'!A40</f>
        <v>1.2.1.4</v>
      </c>
      <c r="B44" s="236" t="str">
        <f>'Visi duomenys'!B40</f>
        <v/>
      </c>
      <c r="C44" s="236" t="str">
        <f>'Visi duomenys'!D40</f>
        <v>Priemonė: Vietinio susisiekimo viešojo transporto priemonių parko atnaujinimas</v>
      </c>
      <c r="D44" s="236">
        <f>'Visi duomenys'!BH40</f>
        <v>0</v>
      </c>
    </row>
    <row r="45" spans="1:4" ht="84" x14ac:dyDescent="0.25">
      <c r="A45" s="12" t="str">
        <f>'Visi duomenys'!A41</f>
        <v>1.2.1.4.1</v>
      </c>
      <c r="B45" s="12" t="str">
        <f>'Visi duomenys'!B41</f>
        <v>R085518-100000-1153</v>
      </c>
      <c r="C45" s="12" t="str">
        <f>'Visi duomenys'!D41</f>
        <v>Tauragės miesto viešojo susisiekimo parko transporto priemonių atnaujinimas</v>
      </c>
      <c r="D45" s="12" t="str">
        <f>'Visi duomenys'!BH41</f>
        <v>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v>
      </c>
    </row>
    <row r="46" spans="1:4" ht="15" x14ac:dyDescent="0.25">
      <c r="A46" s="236" t="str">
        <f>'Visi duomenys'!A42</f>
        <v>1.2.2.</v>
      </c>
      <c r="B46" s="236" t="str">
        <f>'Visi duomenys'!B42</f>
        <v/>
      </c>
      <c r="C46" s="236" t="str">
        <f>'Visi duomenys'!D42</f>
        <v>Uždavinys. Modernizuoti kultūros įstaigų fizinę ir informacinę infrastruktūrą, kultūros paslaugoms pritaikyti  kultūros paveldo objektus ir netradicines erdves,  didinti paslaugų prieinamumą.</v>
      </c>
      <c r="D46" s="236">
        <f>'Visi duomenys'!BH42</f>
        <v>0</v>
      </c>
    </row>
    <row r="47" spans="1:4" ht="15" x14ac:dyDescent="0.25">
      <c r="A47" s="236" t="str">
        <f>'Visi duomenys'!A43</f>
        <v>1.2.2.1</v>
      </c>
      <c r="B47" s="236" t="str">
        <f>'Visi duomenys'!B43</f>
        <v/>
      </c>
      <c r="C47" s="236" t="str">
        <f>'Visi duomenys'!D43</f>
        <v>Priemonė: Modernizuoti savivaldybių kultūros infrastruktūrą</v>
      </c>
      <c r="D47" s="236">
        <f>'Visi duomenys'!BH43</f>
        <v>0</v>
      </c>
    </row>
    <row r="48" spans="1:4" ht="48" x14ac:dyDescent="0.25">
      <c r="A48" s="12" t="str">
        <f>'Visi duomenys'!A44</f>
        <v>1.2.2.1.1</v>
      </c>
      <c r="B48" s="12" t="str">
        <f>'Visi duomenys'!B44</f>
        <v>R083305-330000-1156</v>
      </c>
      <c r="C48" s="12" t="str">
        <f>'Visi duomenys'!D44</f>
        <v>Tauragės krašto muziejaus modernizavimas</v>
      </c>
      <c r="D48" s="12" t="str">
        <f>'Visi duomenys'!BH44</f>
        <v>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v>
      </c>
    </row>
    <row r="49" spans="1:4" ht="48" x14ac:dyDescent="0.25">
      <c r="A49" s="12" t="str">
        <f>'Visi duomenys'!A45</f>
        <v>1.2.2.1.2</v>
      </c>
      <c r="B49" s="12" t="str">
        <f>'Visi duomenys'!B45</f>
        <v>R083305-330000-1157</v>
      </c>
      <c r="C49" s="12" t="str">
        <f>'Visi duomenys'!D45</f>
        <v>Jurbarko kultūros centro modernizavimas</v>
      </c>
      <c r="D49" s="12" t="str">
        <f>'Visi duomenys'!BH45</f>
        <v>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v>
      </c>
    </row>
    <row r="50" spans="1:4" ht="15" x14ac:dyDescent="0.25">
      <c r="A50" s="236" t="str">
        <f>'Visi duomenys'!A46</f>
        <v>1.2.2.2</v>
      </c>
      <c r="B50" s="236" t="str">
        <f>'Visi duomenys'!B46</f>
        <v/>
      </c>
      <c r="C50" s="236" t="str">
        <f>'Visi duomenys'!D46</f>
        <v>Priemonė: Aktualizuoti savivaldybių kultūros paveldo objektus</v>
      </c>
      <c r="D50" s="236">
        <f>'Visi duomenys'!BH46</f>
        <v>0</v>
      </c>
    </row>
    <row r="51" spans="1:4" ht="48" x14ac:dyDescent="0.25">
      <c r="A51" s="12" t="str">
        <f>'Visi duomenys'!A47</f>
        <v>1.2.2.2.1</v>
      </c>
      <c r="B51" s="12" t="str">
        <f>'Visi duomenys'!B47</f>
        <v>R083302-440000-1159</v>
      </c>
      <c r="C51" s="12" t="str">
        <f>'Visi duomenys'!D47</f>
        <v>Tauragės pilies rūsio kultūros paveldo savybių išsaugojimas ir pritaikymas bendruomeniniams poreikiams</v>
      </c>
      <c r="D51" s="12" t="str">
        <f>'Visi duomenys'!BH47</f>
        <v>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v>
      </c>
    </row>
    <row r="52" spans="1:4" ht="72" x14ac:dyDescent="0.25">
      <c r="A52" s="12" t="str">
        <f>'Visi duomenys'!A48</f>
        <v>1.2.2.2.2</v>
      </c>
      <c r="B52" s="12" t="str">
        <f>'Visi duomenys'!B48</f>
        <v>R083302-440000-1160</v>
      </c>
      <c r="C52" s="12" t="str">
        <f>'Visi duomenys'!D48</f>
        <v>Požerės Kristaus Atsimainymo bažnyčios komplekso aktualizavimas vietos bendruomenės poreikiams</v>
      </c>
      <c r="D52" s="12" t="str">
        <f>'Visi duomenys'!BH48</f>
        <v>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v>
      </c>
    </row>
    <row r="53" spans="1:4" ht="60" x14ac:dyDescent="0.25">
      <c r="A53" s="12" t="str">
        <f>'Visi duomenys'!A49</f>
        <v>1.2.2.2.3</v>
      </c>
      <c r="B53" s="12" t="str">
        <f>'Visi duomenys'!B49</f>
        <v>R083302-440000-1161</v>
      </c>
      <c r="C53" s="12" t="str">
        <f>'Visi duomenys'!D49</f>
        <v>Buvusio Kristijono Donelaičio gimnazijos pastato Vilniaus g. 46, Pagėgiai, aktų salės ir vidaus laiptų paveldosaugos vertingųjų savybių sutvarkymas</v>
      </c>
      <c r="D53" s="12" t="str">
        <f>'Visi duomenys'!BH49</f>
        <v>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v>
      </c>
    </row>
    <row r="54" spans="1:4" ht="60" x14ac:dyDescent="0.25">
      <c r="A54" s="12" t="str">
        <f>'Visi duomenys'!A50</f>
        <v>1.2.2.2.4</v>
      </c>
      <c r="B54" s="12" t="str">
        <f>'Visi duomenys'!B50</f>
        <v>R083302-440000-1162</v>
      </c>
      <c r="C54" s="12" t="str">
        <f>'Visi duomenys'!D50</f>
        <v>Mažosios Lietuvos Jurbarko krašto kultūros centro aktualizavimas</v>
      </c>
      <c r="D54" s="12" t="str">
        <f>'Visi duomenys'!BH50</f>
        <v>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v>
      </c>
    </row>
    <row r="55" spans="1:4" ht="15" x14ac:dyDescent="0.25">
      <c r="A55" s="236" t="str">
        <f>'Visi duomenys'!A51</f>
        <v>1.2.3.</v>
      </c>
      <c r="B55" s="236" t="str">
        <f>'Visi duomenys'!B51</f>
        <v/>
      </c>
      <c r="C55" s="236" t="str">
        <f>'Visi duomenys'!D51</f>
        <v xml:space="preserve">Uždavinys. Vykdyti informacines marketingo priemones, skatinančias viešąsias ir privačias investicijas  į rekreacijos ir turizmo sistemos plėtrą, gerinti turizmo įvaizdį ir didinti paslaugų prieinamumą.  </v>
      </c>
      <c r="D55" s="236">
        <f>'Visi duomenys'!BH51</f>
        <v>0</v>
      </c>
    </row>
    <row r="56" spans="1:4" ht="15" x14ac:dyDescent="0.25">
      <c r="A56" s="236" t="str">
        <f>'Visi duomenys'!A52</f>
        <v>1.2.3.1</v>
      </c>
      <c r="B56" s="236" t="str">
        <f>'Visi duomenys'!B52</f>
        <v/>
      </c>
      <c r="C56" s="236" t="str">
        <f>'Visi duomenys'!D52</f>
        <v>Priemonė: Savivaldybes jungiančių turizmo trasų ir turizmo maršrutų informacinės infrastruktūros plėtra</v>
      </c>
      <c r="D56" s="236">
        <f>'Visi duomenys'!BH52</f>
        <v>0</v>
      </c>
    </row>
    <row r="57" spans="1:4" ht="60" x14ac:dyDescent="0.25">
      <c r="A57" s="12" t="str">
        <f>'Visi duomenys'!A53</f>
        <v>1.2.3.1.1</v>
      </c>
      <c r="B57" s="12" t="str">
        <f>'Visi duomenys'!B53</f>
        <v>R088821-420000-1165</v>
      </c>
      <c r="C57" s="12" t="str">
        <f>'Visi duomenys'!D53</f>
        <v>Savivaldybes jungiančių turizmo trasų ir turizmo maršrutų infrastruktūros plėtra Tauragės regione</v>
      </c>
      <c r="D57" s="12" t="str">
        <f>'Visi duomenys'!BH53</f>
        <v>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v>
      </c>
    </row>
    <row r="58" spans="1:4" ht="15" x14ac:dyDescent="0.25">
      <c r="A58" s="236" t="str">
        <f>'Visi duomenys'!A54</f>
        <v>2.</v>
      </c>
      <c r="B58" s="236">
        <f>'Visi duomenys'!B54</f>
        <v>0</v>
      </c>
      <c r="C58" s="236" t="str">
        <f>'Visi duomenys'!D54</f>
        <v>Prioritetas. DARNI, SVEIKA, BESIMOKANTI BENDRUOMENĖ</v>
      </c>
      <c r="D58" s="236">
        <f>'Visi duomenys'!BH54</f>
        <v>0</v>
      </c>
    </row>
    <row r="59" spans="1:4" ht="15" x14ac:dyDescent="0.25">
      <c r="A59" s="236" t="str">
        <f>'Visi duomenys'!A55</f>
        <v>2.1.</v>
      </c>
      <c r="B59" s="236" t="str">
        <f>'Visi duomenys'!B55</f>
        <v/>
      </c>
      <c r="C59" s="236" t="str">
        <f>'Visi duomenys'!D55</f>
        <v xml:space="preserve">Tikslas. Gerinti viešųjų sveikatos apsaugos, švietimo ir socialinių paslaugų teikimo kokybę, didinti jų prieinamumą gyventojams. </v>
      </c>
      <c r="D59" s="236">
        <f>'Visi duomenys'!BH55</f>
        <v>0</v>
      </c>
    </row>
    <row r="60" spans="1:4" ht="15" x14ac:dyDescent="0.25">
      <c r="A60" s="236" t="str">
        <f>'Visi duomenys'!A56</f>
        <v>2.1.1.</v>
      </c>
      <c r="B60" s="236" t="str">
        <f>'Visi duomenys'!B56</f>
        <v/>
      </c>
      <c r="C60" s="236" t="str">
        <f>'Visi duomenys'!D56</f>
        <v>Uždavinys. Padidinti bendrojo ugdymo, priešmokyklinio ir ikimokyklinio bei neformaliojo švietimo įstaigų tinklo efektyvumą, plėtoti vaikų ir jaunimo ugdymo galimybes ir prieinamumą.</v>
      </c>
      <c r="D60" s="236">
        <f>'Visi duomenys'!BH56</f>
        <v>0</v>
      </c>
    </row>
    <row r="61" spans="1:4" ht="15" x14ac:dyDescent="0.25">
      <c r="A61" s="236" t="str">
        <f>'Visi duomenys'!A57</f>
        <v>2.1.1.1</v>
      </c>
      <c r="B61" s="236" t="str">
        <f>'Visi duomenys'!B57</f>
        <v/>
      </c>
      <c r="C61" s="236" t="str">
        <f>'Visi duomenys'!D57</f>
        <v>Priemonė: Mokyklų tinklo efektyvumo didinimas „Modernizuoti bendrojo ugdymo įstaigas ir aprūpinti jas gamtos, technologijų, menų ir kitų mokslų laboratorijų įranga“</v>
      </c>
      <c r="D61" s="236">
        <f>'Visi duomenys'!BH57</f>
        <v>0</v>
      </c>
    </row>
    <row r="62" spans="1:4" ht="60" x14ac:dyDescent="0.25">
      <c r="A62" s="12" t="str">
        <f>'Visi duomenys'!A58</f>
        <v>2.1.1.1.1</v>
      </c>
      <c r="B62" s="12" t="str">
        <f>'Visi duomenys'!B58</f>
        <v>R087724-220000-1169</v>
      </c>
      <c r="C62" s="12" t="str">
        <f>'Visi duomenys'!D58</f>
        <v>Šilalės Simono Gaudėšiaus gimnazijos pastato dalies patalpų modernizavimas ir aprūpinimas įranga</v>
      </c>
      <c r="D62" s="12" t="str">
        <f>'Visi duomenys'!BH58</f>
        <v>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v>
      </c>
    </row>
    <row r="63" spans="1:4" ht="60" x14ac:dyDescent="0.25">
      <c r="A63" s="12" t="str">
        <f>'Visi duomenys'!A59</f>
        <v>2.1.1.1.2</v>
      </c>
      <c r="B63" s="12" t="str">
        <f>'Visi duomenys'!B59</f>
        <v>R087724-220000-1170</v>
      </c>
      <c r="C63" s="12" t="str">
        <f>'Visi duomenys'!D59</f>
        <v>Mokyklų tinklo efektyvumo didinimas Pagėgių Algimanto Mackaus gimnazijoje</v>
      </c>
      <c r="D63" s="12" t="str">
        <f>'Visi duomenys'!BH59</f>
        <v>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v>
      </c>
    </row>
    <row r="64" spans="1:4" ht="60" x14ac:dyDescent="0.25">
      <c r="A64" s="12" t="str">
        <f>'Visi duomenys'!A60</f>
        <v>2.1.1.1.3</v>
      </c>
      <c r="B64" s="12" t="str">
        <f>'Visi duomenys'!B60</f>
        <v>R087724-220000-1171</v>
      </c>
      <c r="C64" s="12" t="str">
        <f>'Visi duomenys'!D60</f>
        <v>Ikimokyklinio ir priešmokyklinio ugdymo patalpų įrengimas Eržvilko gimnazijoje</v>
      </c>
      <c r="D64" s="12" t="str">
        <f>'Visi duomenys'!BH60</f>
        <v>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v>
      </c>
    </row>
    <row r="65" spans="1:4" ht="60" x14ac:dyDescent="0.25">
      <c r="A65" s="12" t="str">
        <f>'Visi duomenys'!A61</f>
        <v>2.1.1.1.4</v>
      </c>
      <c r="B65" s="12" t="str">
        <f>'Visi duomenys'!B61</f>
        <v>R087724-220000-1172</v>
      </c>
      <c r="C65" s="12" t="str">
        <f>'Visi duomenys'!D61</f>
        <v>Tauragės Martyno Mažvydo progimnazijos modernizavimas</v>
      </c>
      <c r="D65" s="12" t="str">
        <f>'Visi duomenys'!BH61</f>
        <v>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v>
      </c>
    </row>
    <row r="66" spans="1:4" ht="15" x14ac:dyDescent="0.25">
      <c r="A66" s="236" t="str">
        <f>'Visi duomenys'!A62</f>
        <v>2.1.1.2</v>
      </c>
      <c r="B66" s="236" t="str">
        <f>'Visi duomenys'!B62</f>
        <v/>
      </c>
      <c r="C66" s="236" t="str">
        <f>'Visi duomenys'!D62</f>
        <v>Priemonė: Neformaliojo švietimo infrastruktūros tobulinimas „Plėtoti vaikų ir jauninimo neformaliojo ugdymo galimybes (ypač kaimo vietovėse)“</v>
      </c>
      <c r="D66" s="236">
        <f>'Visi duomenys'!BH62</f>
        <v>0</v>
      </c>
    </row>
    <row r="67" spans="1:4" ht="48" x14ac:dyDescent="0.25">
      <c r="A67" s="12" t="str">
        <f>'Visi duomenys'!A63</f>
        <v>2.1.1.2.1</v>
      </c>
      <c r="B67" s="12" t="str">
        <f>'Visi duomenys'!B63</f>
        <v>R087725-240000-1174</v>
      </c>
      <c r="C67" s="12" t="str">
        <f>'Visi duomenys'!D63</f>
        <v>Neformaliojo švietimo infrastruktūros tobulinimas Pagėgių meno ir sporto mokykloje</v>
      </c>
      <c r="D67" s="12" t="str">
        <f>'Visi duomenys'!BH63</f>
        <v>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v>
      </c>
    </row>
    <row r="68" spans="1:4" ht="36" x14ac:dyDescent="0.25">
      <c r="A68" s="12" t="str">
        <f>'Visi duomenys'!A64</f>
        <v>2.1.1.2.2</v>
      </c>
      <c r="B68" s="12" t="str">
        <f>'Visi duomenys'!B64</f>
        <v>R087725-240000-1175</v>
      </c>
      <c r="C68" s="12" t="str">
        <f>'Visi duomenys'!D64</f>
        <v>Jurbarko Antano Sodeikos meno mokyklos atnaujinimas ir pritaikymas neformaliajam ugdymui</v>
      </c>
      <c r="D68" s="12" t="str">
        <f>'Visi duomenys'!BH64</f>
        <v>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v>
      </c>
    </row>
    <row r="69" spans="1:4" ht="48" x14ac:dyDescent="0.25">
      <c r="A69" s="12" t="str">
        <f>'Visi duomenys'!A65</f>
        <v>2.1.1.2.3</v>
      </c>
      <c r="B69" s="12" t="str">
        <f>'Visi duomenys'!B65</f>
        <v>R087725-240000-1176</v>
      </c>
      <c r="C69" s="12" t="str">
        <f>'Visi duomenys'!D65</f>
        <v>Vaikų ir jaunimo neformalaus ugdymosi galimybių plėtra Tauragės Moksleivių kūrybos centre</v>
      </c>
      <c r="D69" s="12" t="str">
        <f>'Visi duomenys'!BH65</f>
        <v>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v>
      </c>
    </row>
    <row r="70" spans="1:4" ht="72" x14ac:dyDescent="0.25">
      <c r="A70" s="12" t="str">
        <f>'Visi duomenys'!A66</f>
        <v>2.1.1.2.4</v>
      </c>
      <c r="B70" s="12" t="str">
        <f>'Visi duomenys'!B66</f>
        <v>R087725-240000-1177</v>
      </c>
      <c r="C70" s="12" t="str">
        <f>'Visi duomenys'!D66</f>
        <v>Šilalės meno mokyklos infrastruktūros tobulinimas plėtojant vaikų ir jaunimo neformaliojo ugdymo galimybes</v>
      </c>
      <c r="D70" s="12" t="str">
        <f>'Visi duomenys'!BH66</f>
        <v>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v>
      </c>
    </row>
    <row r="71" spans="1:4" ht="15" x14ac:dyDescent="0.25">
      <c r="A71" s="236" t="str">
        <f>'Visi duomenys'!A67</f>
        <v>2.1.1.3</v>
      </c>
      <c r="B71" s="236" t="str">
        <f>'Visi duomenys'!B67</f>
        <v/>
      </c>
      <c r="C71" s="236" t="str">
        <f>'Visi duomenys'!D67</f>
        <v>Priemonė: Ikimokyklinio ir priešmokyklinio ugdymo prieinamumo didinimas</v>
      </c>
      <c r="D71" s="236">
        <f>'Visi duomenys'!BH67</f>
        <v>0</v>
      </c>
    </row>
    <row r="72" spans="1:4" ht="60" x14ac:dyDescent="0.25">
      <c r="A72" s="12" t="str">
        <f>'Visi duomenys'!A68</f>
        <v>2.1.1.3.1</v>
      </c>
      <c r="B72" s="12" t="str">
        <f>'Visi duomenys'!B68</f>
        <v>R087705-230000-1179</v>
      </c>
      <c r="C72" s="12" t="str">
        <f>'Visi duomenys'!D68</f>
        <v>Ikimokyklinio ugdymo prieinamumo didinimas Šilalės mieste</v>
      </c>
      <c r="D72" s="12" t="str">
        <f>'Visi duomenys'!BH68</f>
        <v>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v>
      </c>
    </row>
    <row r="73" spans="1:4" ht="72" x14ac:dyDescent="0.25">
      <c r="A73" s="12" t="str">
        <f>'Visi duomenys'!A69</f>
        <v>2.1.1.3.2</v>
      </c>
      <c r="B73" s="12" t="str">
        <f>'Visi duomenys'!B69</f>
        <v>R087705-230000-1180</v>
      </c>
      <c r="C73" s="12" t="str">
        <f>'Visi duomenys'!D69</f>
        <v>Ikimokyklinio ir priešmokyklinio ugdymo prieinamumo didinimas Rotulių lopšelyje-darželyje</v>
      </c>
      <c r="D73" s="12" t="str">
        <f>'Visi duomenys'!BH69</f>
        <v>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v>
      </c>
    </row>
    <row r="74" spans="1:4" ht="60" x14ac:dyDescent="0.25">
      <c r="A74" s="12" t="str">
        <f>'Visi duomenys'!A70</f>
        <v>2.1.1.3.3</v>
      </c>
      <c r="B74" s="12" t="str">
        <f>'Visi duomenys'!B70</f>
        <v>R087705-230000-1181</v>
      </c>
      <c r="C74" s="12" t="str">
        <f>'Visi duomenys'!D70</f>
        <v>Ikimokyklinio ir priešmokyklinio ugdymo prieinamumo didinimas, modernizuojant Tauragės vaikų reabilitacijos centro-mokyklos „Pušelė“ ugdymo aplinką</v>
      </c>
      <c r="D74" s="12" t="str">
        <f>'Visi duomenys'!BH70</f>
        <v>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v>
      </c>
    </row>
    <row r="75" spans="1:4" ht="15" x14ac:dyDescent="0.25">
      <c r="A75" s="236" t="str">
        <f>'Visi duomenys'!A71</f>
        <v>2.1.2.</v>
      </c>
      <c r="B75" s="236" t="str">
        <f>'Visi duomenys'!B71</f>
        <v/>
      </c>
      <c r="C75" s="236" t="str">
        <f>'Visi duomenys'!D71</f>
        <v>Uždavinys. Gerinti sveikatos priežiūros įstaigų infrastruktūrą, kelti paslaugų kokybę ir jų prieinamumą (ypač tikslinėms grupėms), diegti sveiko senėjimo procesą regione.</v>
      </c>
      <c r="D75" s="236">
        <f>'Visi duomenys'!BH71</f>
        <v>0</v>
      </c>
    </row>
    <row r="76" spans="1:4" ht="15" x14ac:dyDescent="0.25">
      <c r="A76" s="236" t="str">
        <f>'Visi duomenys'!A72</f>
        <v>2.1.2.1</v>
      </c>
      <c r="B76" s="236" t="str">
        <f>'Visi duomenys'!B72</f>
        <v/>
      </c>
      <c r="C76" s="236" t="str">
        <f>'Visi duomenys'!D72</f>
        <v>Priemonė: Sveikos gyvensenos skatinimas Tauragės regione</v>
      </c>
      <c r="D76" s="236">
        <f>'Visi duomenys'!BH72</f>
        <v>0</v>
      </c>
    </row>
    <row r="77" spans="1:4" ht="60" x14ac:dyDescent="0.25">
      <c r="A77" s="12" t="str">
        <f>'Visi duomenys'!A73</f>
        <v>2.1.2.1.1</v>
      </c>
      <c r="B77" s="12" t="str">
        <f>'Visi duomenys'!B73</f>
        <v>R086630-470000-1184</v>
      </c>
      <c r="C77" s="12" t="str">
        <f>'Visi duomenys'!D73</f>
        <v>Sveikos gyvensenos skatinimas Pagėgių savivaldybėje</v>
      </c>
      <c r="D77" s="12" t="str">
        <f>'Visi duomenys'!BH73</f>
        <v>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v>
      </c>
    </row>
    <row r="78" spans="1:4" ht="72" x14ac:dyDescent="0.25">
      <c r="A78" s="12" t="str">
        <f>'Visi duomenys'!A74</f>
        <v>2.1.2.1.2</v>
      </c>
      <c r="B78" s="12" t="str">
        <f>'Visi duomenys'!B74</f>
        <v>R086630-470000-1185</v>
      </c>
      <c r="C78" s="12" t="str">
        <f>'Visi duomenys'!D74</f>
        <v>Jurbarko rajono gyventojų sveikos gyvensenos skatinimas</v>
      </c>
      <c r="D78" s="12" t="str">
        <f>'Visi duomenys'!BH74</f>
        <v>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v>
      </c>
    </row>
    <row r="79" spans="1:4" ht="72" x14ac:dyDescent="0.25">
      <c r="A79" s="12" t="str">
        <f>'Visi duomenys'!A75</f>
        <v>2.1.2.1.3</v>
      </c>
      <c r="B79" s="12" t="str">
        <f>'Visi duomenys'!B75</f>
        <v>R086630-470000-1186</v>
      </c>
      <c r="C79" s="12" t="str">
        <f>'Visi duomenys'!D75</f>
        <v>Sveikam gyvenimui sakome - TAIP!</v>
      </c>
      <c r="D79" s="12" t="str">
        <f>'Visi duomenys'!BH75</f>
        <v>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v>
      </c>
    </row>
    <row r="80" spans="1:4" ht="144" x14ac:dyDescent="0.25">
      <c r="A80" s="12" t="str">
        <f>'Visi duomenys'!A76</f>
        <v>2.1.2.1.4</v>
      </c>
      <c r="B80" s="12" t="str">
        <f>'Visi duomenys'!B76</f>
        <v>R086630-470000-1187</v>
      </c>
      <c r="C80" s="12" t="str">
        <f>'Visi duomenys'!D76</f>
        <v>Šilalės rajono gyventojų sveikatos stiprinimas ir sveikos gyvensenos ugdymas</v>
      </c>
      <c r="D80" s="12" t="str">
        <f>'Visi duomenys'!BH76</f>
        <v>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v>
      </c>
    </row>
    <row r="81" spans="1:4" ht="15" x14ac:dyDescent="0.25">
      <c r="A81" s="236" t="str">
        <f>'Visi duomenys'!A77</f>
        <v>2.1.2.2</v>
      </c>
      <c r="B81" s="236" t="str">
        <f>'Visi duomenys'!B77</f>
        <v/>
      </c>
      <c r="C81" s="236" t="str">
        <f>'Visi duomenys'!D77</f>
        <v>Priemonė: Priemonių, gerinančių ambulatorinių sveikatos priežiūros paslaugų prieinamumą tuberkulioze sergantiems asmenims, įgyvendinimas</v>
      </c>
      <c r="D81" s="236">
        <f>'Visi duomenys'!BH77</f>
        <v>0</v>
      </c>
    </row>
    <row r="82" spans="1:4" ht="84" x14ac:dyDescent="0.25">
      <c r="A82" s="12" t="str">
        <f>'Visi duomenys'!A78</f>
        <v>2.1.2.2.1</v>
      </c>
      <c r="B82" s="12" t="str">
        <f>'Visi duomenys'!B78</f>
        <v>R086615-470000-1189</v>
      </c>
      <c r="C82" s="12" t="str">
        <f>'Visi duomenys'!D78</f>
        <v>Priemonių, gerinančių ambulatorinių asmens sveikatos priežiūros paslaugų prieinamumą tuberkulioze sergantiems asmenims Jurbarko rajone, įgyvendinimas</v>
      </c>
      <c r="D82" s="12" t="str">
        <f>'Visi duomenys'!BH78</f>
        <v>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v>
      </c>
    </row>
    <row r="83" spans="1:4" ht="48" x14ac:dyDescent="0.25">
      <c r="A83" s="12" t="str">
        <f>'Visi duomenys'!A79</f>
        <v>2.1.2.2.2</v>
      </c>
      <c r="B83" s="12" t="str">
        <f>'Visi duomenys'!B79</f>
        <v>R086615-470000-1190</v>
      </c>
      <c r="C83" s="12" t="str">
        <f>'Visi duomenys'!D79</f>
        <v>Pagėgių savivaldybės gyventojų sergančių tuberkulioze, sveikatos priežiūros paslaugų prieinamumo gerinimas</v>
      </c>
      <c r="D83" s="12" t="str">
        <f>'Visi duomenys'!BH79</f>
        <v>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v>
      </c>
    </row>
    <row r="84" spans="1:4" ht="84" x14ac:dyDescent="0.25">
      <c r="A84" s="12" t="str">
        <f>'Visi duomenys'!A80</f>
        <v>2.1.2.2.3</v>
      </c>
      <c r="B84" s="12" t="str">
        <f>'Visi duomenys'!B80</f>
        <v>R086615-470000-1191</v>
      </c>
      <c r="C84" s="12" t="str">
        <f>'Visi duomenys'!D80</f>
        <v>Ambulatorinių sveikatos priežiūros paslaugų prieinamumo Šilalės PSPC gerinimas tuberkulioze sergantiems asmenims</v>
      </c>
      <c r="D84" s="12" t="str">
        <f>'Visi duomenys'!BH80</f>
        <v>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v>
      </c>
    </row>
    <row r="85" spans="1:4" ht="48" x14ac:dyDescent="0.25">
      <c r="A85" s="12" t="str">
        <f>'Visi duomenys'!A81</f>
        <v>2.1.2.2.4</v>
      </c>
      <c r="B85" s="12" t="str">
        <f>'Visi duomenys'!B81</f>
        <v>R086615-470000-1192</v>
      </c>
      <c r="C85" s="12" t="str">
        <f>'Visi duomenys'!D81</f>
        <v>Socialinės paramos priemonių teikimas tuberkulioze sergantiems Tauragės rajono gyventojams</v>
      </c>
      <c r="D85" s="12" t="str">
        <f>'Visi duomenys'!BH81</f>
        <v>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v>
      </c>
    </row>
    <row r="86" spans="1:4" ht="15" x14ac:dyDescent="0.25">
      <c r="A86" s="236" t="str">
        <f>'Visi duomenys'!A82</f>
        <v>2.1.2.3</v>
      </c>
      <c r="B86" s="236">
        <f>'Visi duomenys'!B82</f>
        <v>0</v>
      </c>
      <c r="C86" s="236" t="str">
        <f>'Visi duomenys'!D82</f>
        <v>Priemonė: Pirminės asmens sveikatos priežiūros veiklos efektyvumo didinimas</v>
      </c>
      <c r="D86" s="236">
        <f>'Visi duomenys'!BH82</f>
        <v>0</v>
      </c>
    </row>
    <row r="87" spans="1:4" ht="72" x14ac:dyDescent="0.25">
      <c r="A87" s="12" t="str">
        <f>'Visi duomenys'!A83</f>
        <v>2.1.2.3.1</v>
      </c>
      <c r="B87" s="12" t="str">
        <f>'Visi duomenys'!B83</f>
        <v>R086609-270000-0001</v>
      </c>
      <c r="C87" s="12" t="str">
        <f>'Visi duomenys'!D83</f>
        <v>Pagėgių PSPC paslaugų prieinamumo ir kokybės gerinimas</v>
      </c>
      <c r="D87" s="12" t="str">
        <f>'Visi duomenys'!BH83</f>
        <v>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v>
      </c>
    </row>
    <row r="88" spans="1:4" ht="120" x14ac:dyDescent="0.25">
      <c r="A88" s="12" t="str">
        <f>'Visi duomenys'!A84</f>
        <v>2.1.2.3.2</v>
      </c>
      <c r="B88" s="12" t="str">
        <f>'Visi duomenys'!B84</f>
        <v>R086609-270000-0002</v>
      </c>
      <c r="C88" s="12" t="str">
        <f>'Visi duomenys'!D84</f>
        <v>IĮ Pagėgių šeimos centras veiklos efektyvumo gerinimas</v>
      </c>
      <c r="D88" s="12" t="str">
        <f>'Visi duomenys'!BH84</f>
        <v>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v>
      </c>
    </row>
    <row r="89" spans="1:4" ht="48" x14ac:dyDescent="0.25">
      <c r="A89" s="12" t="str">
        <f>'Visi duomenys'!A85</f>
        <v>2.1.2.3.3</v>
      </c>
      <c r="B89" s="12" t="str">
        <f>'Visi duomenys'!B85</f>
        <v>R086609-270000-0003</v>
      </c>
      <c r="C89" s="12" t="str">
        <f>'Visi duomenys'!D85</f>
        <v>Jurbarko rajono viešųjų pirminės sveikatos priežiūros įstaigų veiklos efektyvumo didinimas</v>
      </c>
      <c r="D89" s="12" t="str">
        <f>'Visi duomenys'!BH85</f>
        <v>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v>
      </c>
    </row>
    <row r="90" spans="1:4" ht="84" x14ac:dyDescent="0.25">
      <c r="A90" s="12" t="str">
        <f>'Visi duomenys'!A86</f>
        <v>2.1.2.3.4</v>
      </c>
      <c r="B90" s="12" t="str">
        <f>'Visi duomenys'!B86</f>
        <v>R086609-270000-0004</v>
      </c>
      <c r="C90" s="12" t="str">
        <f>'Visi duomenys'!D86</f>
        <v>UAB Jurbarko šeimos klinikos pirminės asmens sveikatos priežiūros veiklos efektyvumo didinimas</v>
      </c>
      <c r="D90" s="12" t="str">
        <f>'Visi duomenys'!BH86</f>
        <v>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v>
      </c>
    </row>
    <row r="91" spans="1:4" ht="48" x14ac:dyDescent="0.25">
      <c r="A91" s="12" t="str">
        <f>'Visi duomenys'!A87</f>
        <v>2.1.2.3.5</v>
      </c>
      <c r="B91" s="12" t="str">
        <f>'Visi duomenys'!B87</f>
        <v>R086609-270000-0005</v>
      </c>
      <c r="C91" s="12" t="str">
        <f>'Visi duomenys'!D87</f>
        <v>N. Dungveckienės šeimos klinikos pirminės asmens sveikatos priežiūros veiklos efektyvumo didinimas</v>
      </c>
      <c r="D91" s="12" t="str">
        <f>'Visi duomenys'!BH87</f>
        <v>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v>
      </c>
    </row>
    <row r="92" spans="1:4" ht="108" x14ac:dyDescent="0.25">
      <c r="A92" s="12" t="str">
        <f>'Visi duomenys'!A88</f>
        <v>2.1.2.3.6</v>
      </c>
      <c r="B92" s="12" t="str">
        <f>'Visi duomenys'!B88</f>
        <v>R086609-270000-0006</v>
      </c>
      <c r="C92" s="12" t="str">
        <f>'Visi duomenys'!D88</f>
        <v>T.Švedko gydytojos kabineto pirminės asmens sveikatos priežiūros veiklos efektyvumo didinimas</v>
      </c>
      <c r="D92" s="12" t="str">
        <f>'Visi duomenys'!BH88</f>
        <v>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v>
      </c>
    </row>
    <row r="93" spans="1:4" ht="72" x14ac:dyDescent="0.25">
      <c r="A93" s="12" t="str">
        <f>'Visi duomenys'!A89</f>
        <v>2.1.2.3.7</v>
      </c>
      <c r="B93" s="12" t="str">
        <f>'Visi duomenys'!B89</f>
        <v>R086609-270000-0007</v>
      </c>
      <c r="C93" s="12" t="str">
        <f>'Visi duomenys'!D89</f>
        <v>V. R. Petkinienės IĮ „Philema“ pirminės asmens sveikatos priežiūros veiklos efektyvumo didinimas</v>
      </c>
      <c r="D93" s="12" t="str">
        <f>'Visi duomenys'!BH89</f>
        <v>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v>
      </c>
    </row>
    <row r="94" spans="1:4" ht="84" x14ac:dyDescent="0.25">
      <c r="A94" s="12" t="str">
        <f>'Visi duomenys'!A90</f>
        <v>2.1.2.3.8</v>
      </c>
      <c r="B94" s="12" t="str">
        <f>'Visi duomenys'!B90</f>
        <v>R086609-270000-0008</v>
      </c>
      <c r="C94" s="12" t="str">
        <f>'Visi duomenys'!D90</f>
        <v>Sveikatos priežiūros paslaugų prieinamumo gerinimas VšĮ Šilalės pirminės sveikatos priežiūros centre</v>
      </c>
      <c r="D94" s="12" t="str">
        <f>'Visi duomenys'!BH90</f>
        <v>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v>
      </c>
    </row>
    <row r="95" spans="1:4" ht="96" x14ac:dyDescent="0.25">
      <c r="A95" s="12" t="str">
        <f>'Visi duomenys'!A91</f>
        <v>2.1.2.3.9</v>
      </c>
      <c r="B95" s="12" t="str">
        <f>'Visi duomenys'!B91</f>
        <v>R086609-270000-0009</v>
      </c>
      <c r="C95" s="12" t="str">
        <f>'Visi duomenys'!D91</f>
        <v>Gyventojų sveikatos priežiūros paslaugų gerinimas ir priklausomybės nuo opioidų mažinimas</v>
      </c>
      <c r="D95" s="12" t="str">
        <f>'Visi duomenys'!BH91</f>
        <v>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v>
      </c>
    </row>
    <row r="96" spans="1:4" ht="48" x14ac:dyDescent="0.25">
      <c r="A96" s="12" t="str">
        <f>'Visi duomenys'!A92</f>
        <v>2.1.2.3.10</v>
      </c>
      <c r="B96" s="12" t="str">
        <f>'Visi duomenys'!B92</f>
        <v>R086609-270000-0010</v>
      </c>
      <c r="C96" s="12" t="str">
        <f>'Visi duomenys'!D92</f>
        <v>Ambulatorinių sveikatos priežiūros paslaugų prieinamumo gerinimas Viešojoje įstaigoje Pajūrio ambulatorijoje</v>
      </c>
      <c r="D96" s="12" t="str">
        <f>'Visi duomenys'!BH92</f>
        <v>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v>
      </c>
    </row>
    <row r="97" spans="1:4" ht="48" x14ac:dyDescent="0.25">
      <c r="A97" s="12" t="str">
        <f>'Visi duomenys'!A93</f>
        <v>2.1.2.3.11</v>
      </c>
      <c r="B97" s="12" t="str">
        <f>'Visi duomenys'!B93</f>
        <v>R086609-270000-0011</v>
      </c>
      <c r="C97" s="12" t="str">
        <f>'Visi duomenys'!D93</f>
        <v>VšĮ Laukuvos ambulatorijos teikiamų paslaugų kokybės gerinimas</v>
      </c>
      <c r="D97" s="12" t="str">
        <f>'Visi duomenys'!BH93</f>
        <v>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v>
      </c>
    </row>
    <row r="98" spans="1:4" ht="108" x14ac:dyDescent="0.25">
      <c r="A98" s="12" t="str">
        <f>'Visi duomenys'!A94</f>
        <v>2.1.2.3.12</v>
      </c>
      <c r="B98" s="12" t="str">
        <f>'Visi duomenys'!B94</f>
        <v>R086609-270000-0012</v>
      </c>
      <c r="C98" s="12" t="str">
        <f>'Visi duomenys'!D94</f>
        <v>Ambulatorinių sveikatos priežiūros paslaugų prieinamumo gerinimas VšĮ Kvėdarnos ambulatorijoje</v>
      </c>
      <c r="D98" s="12" t="str">
        <f>'Visi duomenys'!BH94</f>
        <v>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v>
      </c>
    </row>
    <row r="99" spans="1:4" ht="24" x14ac:dyDescent="0.25">
      <c r="A99" s="12" t="str">
        <f>'Visi duomenys'!A95</f>
        <v>2.1.2.3.13</v>
      </c>
      <c r="B99" s="12" t="str">
        <f>'Visi duomenys'!B95</f>
        <v>R086609-270000-0013</v>
      </c>
      <c r="C99" s="12" t="str">
        <f>'Visi duomenys'!D95</f>
        <v>VšĮ Kaltinėnų PSPC paslaugų kokybės gerinimas</v>
      </c>
      <c r="D99" s="12" t="str">
        <f>'Visi duomenys'!BH95</f>
        <v>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v>
      </c>
    </row>
    <row r="100" spans="1:4" ht="48" x14ac:dyDescent="0.25">
      <c r="A100" s="12" t="str">
        <f>'Visi duomenys'!A96</f>
        <v>2.1.2.3.14</v>
      </c>
      <c r="B100" s="12" t="str">
        <f>'Visi duomenys'!B96</f>
        <v>R086609-270000-0014</v>
      </c>
      <c r="C100" s="12" t="str">
        <f>'Visi duomenys'!D96</f>
        <v>VšĮ Tauragės rajono pirminės sveikatos priežiūros centro veiklos efektyvumo didinimas</v>
      </c>
      <c r="D100" s="12" t="str">
        <f>'Visi duomenys'!BH96</f>
        <v>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v>
      </c>
    </row>
    <row r="101" spans="1:4" ht="60" x14ac:dyDescent="0.25">
      <c r="A101" s="12" t="str">
        <f>'Visi duomenys'!A97</f>
        <v>2.1.2.3.15</v>
      </c>
      <c r="B101" s="12" t="str">
        <f>'Visi duomenys'!B97</f>
        <v>R086609-270000-0015</v>
      </c>
      <c r="C101" s="12" t="str">
        <f>'Visi duomenys'!D97</f>
        <v>UAB ,,Šeimos pulsas" veiklos efektyvumo didinimas</v>
      </c>
      <c r="D101" s="12" t="str">
        <f>'Visi duomenys'!BH97</f>
        <v>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v>
      </c>
    </row>
    <row r="102" spans="1:4" ht="60" x14ac:dyDescent="0.25">
      <c r="A102" s="12" t="str">
        <f>'Visi duomenys'!A98</f>
        <v>2.1.2.3.16</v>
      </c>
      <c r="B102" s="12" t="str">
        <f>'Visi duomenys'!B98</f>
        <v>R086609-270000-0016</v>
      </c>
      <c r="C102" s="12" t="str">
        <f>'Visi duomenys'!D98</f>
        <v>UAB Mažonienės medicinos kabineto veiklos efektyvumo didinimas</v>
      </c>
      <c r="D102" s="12" t="str">
        <f>'Visi duomenys'!BH98</f>
        <v>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v>
      </c>
    </row>
    <row r="103" spans="1:4" ht="60" x14ac:dyDescent="0.25">
      <c r="A103" s="12" t="str">
        <f>'Visi duomenys'!A99</f>
        <v>2.1.2.3.17</v>
      </c>
      <c r="B103" s="12" t="str">
        <f>'Visi duomenys'!B99</f>
        <v>R086609-270000-0017</v>
      </c>
      <c r="C103" s="12" t="str">
        <f>'Visi duomenys'!D99</f>
        <v>UAB InMedica šeimos klinikų Tauragėje ir Skaudvilėje veiklos efektyvumo didinimas</v>
      </c>
      <c r="D103" s="12" t="str">
        <f>'Visi duomenys'!BH99</f>
        <v>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v>
      </c>
    </row>
    <row r="104" spans="1:4" ht="15" x14ac:dyDescent="0.25">
      <c r="A104" s="236" t="str">
        <f>'Visi duomenys'!A100</f>
        <v>2.1.3.</v>
      </c>
      <c r="B104" s="236">
        <f>'Visi duomenys'!B100</f>
        <v>0</v>
      </c>
      <c r="C104" s="236" t="str">
        <f>'Visi duomenys'!D100</f>
        <v>Uždavinys. Padidinti regiono savivaldybių socialinio būsto fondą, pagerinti bendruomenėje teikiamų socialinių paslaugų kokybę ir išplėsti jų prieinamumą.</v>
      </c>
      <c r="D104" s="236">
        <f>'Visi duomenys'!BH100</f>
        <v>0</v>
      </c>
    </row>
    <row r="105" spans="1:4" ht="15" x14ac:dyDescent="0.25">
      <c r="A105" s="236" t="str">
        <f>'Visi duomenys'!A101</f>
        <v>2.1.3.1</v>
      </c>
      <c r="B105" s="236">
        <f>'Visi duomenys'!B101</f>
        <v>0</v>
      </c>
      <c r="C105" s="236" t="str">
        <f>'Visi duomenys'!D101</f>
        <v>Priemonė: Socialinių paslaugų infrastruktūros plėtra</v>
      </c>
      <c r="D105" s="236">
        <f>'Visi duomenys'!BH101</f>
        <v>0</v>
      </c>
    </row>
    <row r="106" spans="1:4" ht="48" x14ac:dyDescent="0.25">
      <c r="A106" s="12" t="str">
        <f>'Visi duomenys'!A102</f>
        <v>2.1.3.1.1</v>
      </c>
      <c r="B106" s="12" t="str">
        <f>'Visi duomenys'!B102</f>
        <v>R084407-270000-1196</v>
      </c>
      <c r="C106" s="12" t="str">
        <f>'Visi duomenys'!D102</f>
        <v>Savarankiško gyvenimo namų plėtra senyvo amžiaus asmenims ir (ar) asmenims su negalia Šventupio g. 3, Šiauduvoje, Šilalės r.</v>
      </c>
      <c r="D106" s="12" t="str">
        <f>'Visi duomenys'!BH102</f>
        <v>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v>
      </c>
    </row>
    <row r="107" spans="1:4" ht="60" x14ac:dyDescent="0.25">
      <c r="A107" s="12" t="str">
        <f>'Visi duomenys'!A103</f>
        <v>2.1.3.1.2</v>
      </c>
      <c r="B107" s="12" t="str">
        <f>'Visi duomenys'!B103</f>
        <v>R084407-270000-1197</v>
      </c>
      <c r="C107" s="12" t="str">
        <f>'Visi duomenys'!D103</f>
        <v>Modernizuoti veikiančius palaikomojo gydymo, slaugos ir senelių globos namus Pagėgiuose</v>
      </c>
      <c r="D107" s="12" t="str">
        <f>'Visi duomenys'!BH103</f>
        <v>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v>
      </c>
    </row>
    <row r="108" spans="1:4" ht="84" x14ac:dyDescent="0.25">
      <c r="A108" s="12" t="str">
        <f>'Visi duomenys'!A104</f>
        <v>2.1.3.1.3</v>
      </c>
      <c r="B108" s="12" t="str">
        <f>'Visi duomenys'!B104</f>
        <v>R084407-270000-1198</v>
      </c>
      <c r="C108" s="12" t="str">
        <f>'Visi duomenys'!D104</f>
        <v>Socialinių paslaugų įstaigos modernizavimas ir paslaugų plėtra Jurbarko rajone</v>
      </c>
      <c r="D108" s="12" t="str">
        <f>'Visi duomenys'!BH104</f>
        <v>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v>
      </c>
    </row>
    <row r="109" spans="1:4" ht="60" x14ac:dyDescent="0.25">
      <c r="A109" s="12" t="str">
        <f>'Visi duomenys'!A105</f>
        <v>2.1.3.1.4</v>
      </c>
      <c r="B109" s="12" t="str">
        <f>'Visi duomenys'!B105</f>
        <v>R084407-270000-1199</v>
      </c>
      <c r="C109" s="12" t="str">
        <f>'Visi duomenys'!D105</f>
        <v>Nestacionarių socialinių paslaugų infrastruktūros plėtra Tauragės rajono savivaldybėje</v>
      </c>
      <c r="D109" s="12" t="str">
        <f>'Visi duomenys'!BH105</f>
        <v>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v>
      </c>
    </row>
    <row r="110" spans="1:4" ht="15" x14ac:dyDescent="0.25">
      <c r="A110" s="236" t="str">
        <f>'Visi duomenys'!A106</f>
        <v>2.1.3.2</v>
      </c>
      <c r="B110" s="236" t="str">
        <f>'Visi duomenys'!B106</f>
        <v/>
      </c>
      <c r="C110" s="236" t="str">
        <f>'Visi duomenys'!D106</f>
        <v>Priemonė: Socialinio būsto fondo plėtra</v>
      </c>
      <c r="D110" s="236">
        <f>'Visi duomenys'!BH106</f>
        <v>0</v>
      </c>
    </row>
    <row r="111" spans="1:4" ht="36" x14ac:dyDescent="0.25">
      <c r="A111" s="12" t="str">
        <f>'Visi duomenys'!A107</f>
        <v>2.1.3.2.1</v>
      </c>
      <c r="B111" s="12" t="str">
        <f>'Visi duomenys'!B107</f>
        <v>R084408-260000-1201</v>
      </c>
      <c r="C111" s="12" t="str">
        <f>'Visi duomenys'!D107</f>
        <v>Socialinio būsto fondo plėtra Šilalės rajono savivaldybėje</v>
      </c>
      <c r="D111" s="12" t="str">
        <f>'Visi duomenys'!BH107</f>
        <v>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v>
      </c>
    </row>
    <row r="112" spans="1:4" ht="48" x14ac:dyDescent="0.25">
      <c r="A112" s="12" t="str">
        <f>'Visi duomenys'!A108</f>
        <v>2.1.3.2.2</v>
      </c>
      <c r="B112" s="12" t="str">
        <f>'Visi duomenys'!B108</f>
        <v>R084408-250000-1202</v>
      </c>
      <c r="C112" s="12" t="str">
        <f>'Visi duomenys'!D108</f>
        <v>Socialinio būsto fondo plėtra Pagėgių savivaldybėje</v>
      </c>
      <c r="D112" s="12" t="str">
        <f>'Visi duomenys'!BH108</f>
        <v>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v>
      </c>
    </row>
    <row r="113" spans="1:4" ht="36" x14ac:dyDescent="0.25">
      <c r="A113" s="12" t="str">
        <f>'Visi duomenys'!A109</f>
        <v>2.1.3.2.3</v>
      </c>
      <c r="B113" s="12" t="str">
        <f>'Visi duomenys'!B109</f>
        <v>R084408-260000-1203</v>
      </c>
      <c r="C113" s="12" t="str">
        <f>'Visi duomenys'!D109</f>
        <v>Socialinio būsto plėtra Jurbarko rajono savivaldybėje</v>
      </c>
      <c r="D113" s="12" t="str">
        <f>'Visi duomenys'!BH109</f>
        <v>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v>
      </c>
    </row>
    <row r="114" spans="1:4" ht="24" x14ac:dyDescent="0.25">
      <c r="A114" s="12" t="str">
        <f>'Visi duomenys'!A110</f>
        <v>2.1.3.2.4</v>
      </c>
      <c r="B114" s="12" t="str">
        <f>'Visi duomenys'!B110</f>
        <v>R084408-260000-1204</v>
      </c>
      <c r="C114" s="12" t="str">
        <f>'Visi duomenys'!D110</f>
        <v>Socialinio būsto fondo plėtra Tauragės rajono savivaldybėje</v>
      </c>
      <c r="D114" s="12" t="str">
        <f>'Visi duomenys'!BH110</f>
        <v>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v>
      </c>
    </row>
    <row r="115" spans="1:4" ht="15" x14ac:dyDescent="0.25">
      <c r="A115" s="236" t="str">
        <f>'Visi duomenys'!A111</f>
        <v>2.2.</v>
      </c>
      <c r="B115" s="236" t="str">
        <f>'Visi duomenys'!B111</f>
        <v/>
      </c>
      <c r="C115" s="236" t="str">
        <f>'Visi duomenys'!D111</f>
        <v xml:space="preserve">Tikslas. Tobulinti viešąjį valdymą savivaldybėse, didinant jo atitikimą visuomenės poreikiams. </v>
      </c>
      <c r="D115" s="236">
        <f>'Visi duomenys'!BH111</f>
        <v>0</v>
      </c>
    </row>
    <row r="116" spans="1:4" ht="15" x14ac:dyDescent="0.25">
      <c r="A116" s="236" t="str">
        <f>'Visi duomenys'!A112</f>
        <v>2.2.1.</v>
      </c>
      <c r="B116" s="236" t="str">
        <f>'Visi duomenys'!B112</f>
        <v/>
      </c>
      <c r="C116" s="236" t="str">
        <f>'Visi duomenys'!D112</f>
        <v xml:space="preserve">Uždavinys. Stiprinti regiono viešojo valdymo darbuotojų kompetenciją, didinti jų veiklos efektyvumą ir gerinti teikiamų paslaugų kokybę.  </v>
      </c>
      <c r="D116" s="236">
        <f>'Visi duomenys'!BH112</f>
        <v>0</v>
      </c>
    </row>
    <row r="117" spans="1:4" ht="15" x14ac:dyDescent="0.25">
      <c r="A117" s="236" t="str">
        <f>'Visi duomenys'!A113</f>
        <v>2.2.1.1</v>
      </c>
      <c r="B117" s="236" t="str">
        <f>'Visi duomenys'!B113</f>
        <v/>
      </c>
      <c r="C117" s="236" t="str">
        <f>'Visi duomenys'!D113</f>
        <v>Priemonė: Paslaugų ir asmenų aptarnavimo kokybės gerinimas savivaldybėse</v>
      </c>
      <c r="D117" s="236">
        <f>'Visi duomenys'!BH113</f>
        <v>0</v>
      </c>
    </row>
    <row r="118" spans="1:4" ht="180" x14ac:dyDescent="0.25">
      <c r="A118" s="12" t="str">
        <f>'Visi duomenys'!A114</f>
        <v>2.2.1.1.1</v>
      </c>
      <c r="B118" s="12" t="str">
        <f>'Visi duomenys'!B114</f>
        <v>R089920-490000-1208</v>
      </c>
      <c r="C118" s="12" t="str">
        <f>'Visi duomenys'!D114</f>
        <v>Paslaugų teikimo ir asmenų aptarnavimo kokybės gerinimas Tauragės regiono savivaldybėse. I etapas</v>
      </c>
      <c r="D118" s="12" t="str">
        <f>'Visi duomenys'!BH114</f>
        <v>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 Užbaigus I etapu suplanuotas veiklas, projekto veiklos, gavus papildomą finansavimą bus nukreiptos į  asmenų aptarnavimo kokybės gerinimą,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v>
      </c>
    </row>
    <row r="119" spans="1:4" ht="15" x14ac:dyDescent="0.25">
      <c r="A119" s="236" t="str">
        <f>'Visi duomenys'!A115</f>
        <v>3.</v>
      </c>
      <c r="B119" s="236">
        <f>'Visi duomenys'!B115</f>
        <v>0</v>
      </c>
      <c r="C119" s="236" t="str">
        <f>'Visi duomenys'!D115</f>
        <v>Prioritetas. ŽMOGUI PATOGI GYVENTI IR SAUGI APLINKA</v>
      </c>
      <c r="D119" s="236">
        <f>'Visi duomenys'!BH115</f>
        <v>0</v>
      </c>
    </row>
    <row r="120" spans="1:4" ht="15" x14ac:dyDescent="0.25">
      <c r="A120" s="236" t="str">
        <f>'Visi duomenys'!A116</f>
        <v>3.1.</v>
      </c>
      <c r="B120" s="236" t="str">
        <f>'Visi duomenys'!B116</f>
        <v/>
      </c>
      <c r="C120" s="236" t="str">
        <f>'Visi duomenys'!D116</f>
        <v>Tikslas. Diegti sveiką gyvenamąją aplinką kuriančias vandentvarkos ir atliekų tvarkymo sistemas, didinti paslaugų kokybę ir prieinamumą.</v>
      </c>
      <c r="D120" s="236">
        <f>'Visi duomenys'!BH116</f>
        <v>0</v>
      </c>
    </row>
    <row r="121" spans="1:4" ht="15" x14ac:dyDescent="0.25">
      <c r="A121" s="236" t="str">
        <f>'Visi duomenys'!A117</f>
        <v>3.1.1.</v>
      </c>
      <c r="B121" s="236" t="str">
        <f>'Visi duomenys'!B117</f>
        <v/>
      </c>
      <c r="C121" s="236" t="str">
        <f>'Visi duomenys'!D117</f>
        <v xml:space="preserve">Uždavinys. Plėsti, renovuoti ir modernizuoti geriamojo vandens ir nuotekų, paviršinių nuotekų surinkimo infrastruktūrą, gerinti teikiamų paslaugų  kokybę.  </v>
      </c>
      <c r="D121" s="236">
        <f>'Visi duomenys'!BH117</f>
        <v>0</v>
      </c>
    </row>
    <row r="122" spans="1:4" ht="15" x14ac:dyDescent="0.25">
      <c r="A122" s="236" t="str">
        <f>'Visi duomenys'!A118</f>
        <v>3.1.1.1</v>
      </c>
      <c r="B122" s="236" t="str">
        <f>'Visi duomenys'!B118</f>
        <v/>
      </c>
      <c r="C122" s="236" t="str">
        <f>'Visi duomenys'!D118</f>
        <v>Priemonė: Geriamojo vandens tiekimo ir nuotekų tvarkymo sistemų renovavimas ir plėtra, įmonių valdymo tobulinimas</v>
      </c>
      <c r="D122" s="236">
        <f>'Visi duomenys'!BH118</f>
        <v>0</v>
      </c>
    </row>
    <row r="123" spans="1:4" ht="60" x14ac:dyDescent="0.25">
      <c r="A123" s="12" t="str">
        <f>'Visi duomenys'!A119</f>
        <v>3.1.1.1.1</v>
      </c>
      <c r="B123" s="12" t="str">
        <f>'Visi duomenys'!B119</f>
        <v>R080014-070600-1213</v>
      </c>
      <c r="C123" s="12" t="str">
        <f>'Visi duomenys'!D119</f>
        <v>Vandentiekio ir nuotekų tinklų rekonstrukcija ir plėtra Šilalės rajone (Kaltinėnuose)</v>
      </c>
      <c r="D123" s="12" t="str">
        <f>'Visi duomenys'!BH119</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v>
      </c>
    </row>
    <row r="124" spans="1:4" ht="72" x14ac:dyDescent="0.25">
      <c r="A124" s="12" t="str">
        <f>'Visi duomenys'!A120</f>
        <v>3.1.1.1.2</v>
      </c>
      <c r="B124" s="12" t="str">
        <f>'Visi duomenys'!B120</f>
        <v>R080014-060700-1214</v>
      </c>
      <c r="C124" s="12" t="str">
        <f>'Visi duomenys'!D120</f>
        <v>Vandens tiekimo ir nuotekų tvarkymo infrastruktūros renovavimas ir plėtra Pagėgių savivaldybėje (Natkiškiuose, Piktupėnuose)</v>
      </c>
      <c r="D124" s="12" t="str">
        <f>'Visi duomenys'!BH120</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v>
      </c>
    </row>
    <row r="125" spans="1:4" ht="72" x14ac:dyDescent="0.25">
      <c r="A125" s="12" t="str">
        <f>'Visi duomenys'!A121</f>
        <v>3.1.1.1.3</v>
      </c>
      <c r="B125" s="12" t="str">
        <f>'Visi duomenys'!B121</f>
        <v>R080014-070600-1215</v>
      </c>
      <c r="C125" s="12" t="str">
        <f>'Visi duomenys'!D121</f>
        <v>Vandens tiekimo ir nuotekų tvarkymo infrastruktūros plėtra Jurbarko rajone</v>
      </c>
      <c r="D125" s="12" t="str">
        <f>'Visi duomenys'!BH121</f>
        <v>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v>
      </c>
    </row>
    <row r="126" spans="1:4" ht="132" x14ac:dyDescent="0.25">
      <c r="A126" s="12" t="str">
        <f>'Visi duomenys'!A122</f>
        <v>3.1.1.1.4</v>
      </c>
      <c r="B126" s="12" t="str">
        <f>'Visi duomenys'!B122</f>
        <v>R080014-060700-1216</v>
      </c>
      <c r="C126" s="12" t="str">
        <f>'Visi duomenys'!D122</f>
        <v>Geriamojo vandens tiekimo ir nuotekų tvarkymo sistemų renovavimas ir plėtra Tauragės rajone</v>
      </c>
      <c r="D126" s="12" t="str">
        <f>'Visi duomenys'!BH122</f>
        <v>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v>
      </c>
    </row>
    <row r="127" spans="1:4" ht="72" x14ac:dyDescent="0.25">
      <c r="A127" s="12" t="str">
        <f>'Visi duomenys'!A123</f>
        <v>3.1.1.1.5</v>
      </c>
      <c r="B127" s="12" t="str">
        <f>'Visi duomenys'!B123</f>
        <v>R080014-060700-1217</v>
      </c>
      <c r="C127" s="12" t="str">
        <f>'Visi duomenys'!D123</f>
        <v>Geriamojo vandens tiekimo ir nuotekų tvarkymo sistemų renovavimas ir plėtra Šilalės rajone (Kaltinėnuose, Traksėdyje)</v>
      </c>
      <c r="D127" s="12" t="str">
        <f>'Visi duomenys'!BH123</f>
        <v>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v>
      </c>
    </row>
    <row r="128" spans="1:4" ht="24" x14ac:dyDescent="0.25">
      <c r="A128" s="12" t="str">
        <f>'Visi duomenys'!A124</f>
        <v>3.1.1.1.6</v>
      </c>
      <c r="B128" s="12" t="str">
        <f>'Visi duomenys'!B124</f>
        <v>R080014-070000-1218</v>
      </c>
      <c r="C128" s="12" t="str">
        <f>'Visi duomenys'!D124</f>
        <v>Nuotekų tinklų plėtra Pagėgių savivaldybėje (Mažaičiuose)</v>
      </c>
      <c r="D128" s="12" t="str">
        <f>'Visi duomenys'!BH124</f>
        <v>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v>
      </c>
    </row>
    <row r="129" spans="1:4" ht="72" x14ac:dyDescent="0.25">
      <c r="A129" s="12" t="str">
        <f>'Visi duomenys'!A125</f>
        <v>3.1.1.1.7</v>
      </c>
      <c r="B129" s="12" t="str">
        <f>'Visi duomenys'!B125</f>
        <v>R080014-070650-1219</v>
      </c>
      <c r="C129" s="12" t="str">
        <f>'Visi duomenys'!D125</f>
        <v>Vandens tiekimo ir nuotekų tvarkymo infrastruktūros plėtra Jurbarko mieste</v>
      </c>
      <c r="D129" s="12" t="str">
        <f>'Visi duomenys'!BH125</f>
        <v>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v>
      </c>
    </row>
    <row r="130" spans="1:4" ht="180" x14ac:dyDescent="0.25">
      <c r="A130" s="12" t="str">
        <f>'Visi duomenys'!A126</f>
        <v>3.1.1.1.8</v>
      </c>
      <c r="B130" s="12" t="str">
        <f>'Visi duomenys'!B126</f>
        <v>R080014-060750-1220</v>
      </c>
      <c r="C130" s="12" t="str">
        <f>'Visi duomenys'!D126</f>
        <v>Geriamojo vandens tiekimo ir nuotekų tvarkymo sistemų renovavimas ir plėtra Tauragės rajone (papildomi darbai)</v>
      </c>
      <c r="D130" s="12" t="str">
        <f>'Visi duomenys'!BH126</f>
        <v>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v>
      </c>
    </row>
    <row r="131" spans="1:4" ht="15" x14ac:dyDescent="0.25">
      <c r="A131" s="236" t="str">
        <f>'Visi duomenys'!A127</f>
        <v>3.1.1.2</v>
      </c>
      <c r="B131" s="236" t="str">
        <f>'Visi duomenys'!B127</f>
        <v/>
      </c>
      <c r="C131" s="236" t="str">
        <f>'Visi duomenys'!D127</f>
        <v>Priemonė: Paviršinių nuotekų sistemų tvarkymas</v>
      </c>
      <c r="D131" s="236">
        <f>'Visi duomenys'!BH127</f>
        <v>0</v>
      </c>
    </row>
    <row r="132" spans="1:4" ht="108" x14ac:dyDescent="0.25">
      <c r="A132" s="12" t="str">
        <f>'Visi duomenys'!A128</f>
        <v>3.1.1.2.1</v>
      </c>
      <c r="B132" s="12" t="str">
        <f>'Visi duomenys'!B128</f>
        <v>R080007-080000-1222</v>
      </c>
      <c r="C132" s="12" t="str">
        <f>'Visi duomenys'!D128</f>
        <v>Paviršinių nuotekų sistemų tvarkymas Tauragės mieste</v>
      </c>
      <c r="D132" s="12" t="str">
        <f>'Visi duomenys'!BH128</f>
        <v>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v>
      </c>
    </row>
    <row r="133" spans="1:4" ht="15" x14ac:dyDescent="0.25">
      <c r="A133" s="236" t="str">
        <f>'Visi duomenys'!A129</f>
        <v>3.1.2.</v>
      </c>
      <c r="B133" s="236" t="str">
        <f>'Visi duomenys'!B129</f>
        <v/>
      </c>
      <c r="C133" s="236" t="str">
        <f>'Visi duomenys'!D129</f>
        <v>Uždavinys. Plėsti atliekų tvarkymo infrastruktūrą, mažinti sąvartyne šalinamų atliekų kiekį.</v>
      </c>
      <c r="D133" s="236">
        <f>'Visi duomenys'!BH129</f>
        <v>0</v>
      </c>
    </row>
    <row r="134" spans="1:4" ht="15" x14ac:dyDescent="0.25">
      <c r="A134" s="236" t="str">
        <f>'Visi duomenys'!A130</f>
        <v>3.1.2.1</v>
      </c>
      <c r="B134" s="236" t="str">
        <f>'Visi duomenys'!B130</f>
        <v/>
      </c>
      <c r="C134" s="236" t="str">
        <f>'Visi duomenys'!D130</f>
        <v>Priemonė: Komunalinių atliekų tvarkymo infrastruktūros plėtra</v>
      </c>
      <c r="D134" s="236">
        <f>'Visi duomenys'!BH130</f>
        <v>0</v>
      </c>
    </row>
    <row r="135" spans="1:4" ht="72" x14ac:dyDescent="0.25">
      <c r="A135" s="12" t="str">
        <f>'Visi duomenys'!A131</f>
        <v>3.1.2.1.1</v>
      </c>
      <c r="B135" s="12" t="str">
        <f>'Visi duomenys'!B131</f>
        <v>R080008-050000-1225</v>
      </c>
      <c r="C135" s="12" t="str">
        <f>'Visi duomenys'!D131</f>
        <v>Tauragės regiono atliekų tvarkymo infrastruktūros plėtra</v>
      </c>
      <c r="D135" s="12" t="str">
        <f>'Visi duomenys'!BH131</f>
        <v>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v>
      </c>
    </row>
    <row r="136" spans="1:4" ht="15" x14ac:dyDescent="0.25">
      <c r="A136" s="236" t="str">
        <f>'Visi duomenys'!A132</f>
        <v>3.2.</v>
      </c>
      <c r="B136" s="236" t="str">
        <f>'Visi duomenys'!B132</f>
        <v/>
      </c>
      <c r="C136" s="236" t="str">
        <f>'Visi duomenys'!D132</f>
        <v>Tikslas. Saugoti ir tausojančiai naudoti regiono kraštovaizdį, užtikrinant tinkamą jo planavimą, naudojimą ir tvarkymą.</v>
      </c>
      <c r="D136" s="236">
        <f>'Visi duomenys'!BH132</f>
        <v>0</v>
      </c>
    </row>
    <row r="137" spans="1:4" ht="15" x14ac:dyDescent="0.25">
      <c r="A137" s="236" t="str">
        <f>'Visi duomenys'!A133</f>
        <v>3.2.1.</v>
      </c>
      <c r="B137" s="236" t="str">
        <f>'Visi duomenys'!B133</f>
        <v/>
      </c>
      <c r="C137" s="236" t="str">
        <f>'Visi duomenys'!D133</f>
        <v>Uždavinys. Padidinti kraštovaizdžio planavimo, tvarkymo ir racionalaus naudojimo bei apsaugos efektyvumą.</v>
      </c>
      <c r="D137" s="236">
        <f>'Visi duomenys'!BH133</f>
        <v>0</v>
      </c>
    </row>
    <row r="138" spans="1:4" ht="15" x14ac:dyDescent="0.25">
      <c r="A138" s="236" t="str">
        <f>'Visi duomenys'!A134</f>
        <v>3.2.1.1</v>
      </c>
      <c r="B138" s="236" t="str">
        <f>'Visi duomenys'!B134</f>
        <v/>
      </c>
      <c r="C138" s="236" t="str">
        <f>'Visi duomenys'!D134</f>
        <v>Priemonė: Kraštovaizdžio apsauga</v>
      </c>
      <c r="D138" s="236">
        <f>'Visi duomenys'!BH134</f>
        <v>0</v>
      </c>
    </row>
    <row r="139" spans="1:4" ht="120" x14ac:dyDescent="0.25">
      <c r="A139" s="12" t="str">
        <f>'Visi duomenys'!A135</f>
        <v>3.2.1.1.1</v>
      </c>
      <c r="B139" s="12" t="str">
        <f>'Visi duomenys'!B135</f>
        <v>R080019-380000-1229</v>
      </c>
      <c r="C139" s="12" t="str">
        <f>'Visi duomenys'!D135</f>
        <v>Kraštovaizdžio apsaugos gerinimas Pagėgių savivaldybėje</v>
      </c>
      <c r="D139" s="12" t="str">
        <f>'Visi duomenys'!BH135</f>
        <v>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v>
      </c>
    </row>
    <row r="140" spans="1:4" ht="84" x14ac:dyDescent="0.25">
      <c r="A140" s="12" t="str">
        <f>'Visi duomenys'!A136</f>
        <v>3.2.1.1.2</v>
      </c>
      <c r="B140" s="12" t="str">
        <f>'Visi duomenys'!B136</f>
        <v>R080019-380000-1230</v>
      </c>
      <c r="C140" s="12" t="str">
        <f>'Visi duomenys'!D136</f>
        <v>Bešeimininkių apleistų statinių likvidavimas Jurbarko rajone</v>
      </c>
      <c r="D140" s="12" t="str">
        <f>'Visi duomenys'!BH136</f>
        <v>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v>
      </c>
    </row>
    <row r="141" spans="1:4" ht="48" x14ac:dyDescent="0.25">
      <c r="A141" s="12" t="str">
        <f>'Visi duomenys'!A137</f>
        <v>3.2.1.1.3</v>
      </c>
      <c r="B141" s="12" t="str">
        <f>'Visi duomenys'!B137</f>
        <v>R080019-380000-1231</v>
      </c>
      <c r="C141" s="12" t="str">
        <f>'Visi duomenys'!D137</f>
        <v>Kraštovaizdžio formavimas Jurbarko rajone</v>
      </c>
      <c r="D141" s="12" t="str">
        <f>'Visi duomenys'!BH137</f>
        <v>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v>
      </c>
    </row>
    <row r="142" spans="1:4" ht="24" x14ac:dyDescent="0.25">
      <c r="A142" s="12" t="str">
        <f>'Visi duomenys'!A138</f>
        <v>3.2.1.1.4</v>
      </c>
      <c r="B142" s="12" t="str">
        <f>'Visi duomenys'!B138</f>
        <v>R080019-380000-1232</v>
      </c>
      <c r="C142" s="12" t="str">
        <f>'Visi duomenys'!D138</f>
        <v>Smalininkų uosto šlaitų ir pylimų tvarkymas</v>
      </c>
      <c r="D142" s="12">
        <f>'Visi duomenys'!BH138</f>
        <v>0</v>
      </c>
    </row>
    <row r="143" spans="1:4" ht="72" x14ac:dyDescent="0.25">
      <c r="A143" s="12" t="str">
        <f>'Visi duomenys'!A139</f>
        <v>3.2.1.1.5</v>
      </c>
      <c r="B143" s="12" t="str">
        <f>'Visi duomenys'!B139</f>
        <v>R080019-380000-1233</v>
      </c>
      <c r="C143" s="12" t="str">
        <f>'Visi duomenys'!D139</f>
        <v>Kraštovaizdžio formavimas ir ekologinės būklės gerinimas Tauragės mieste</v>
      </c>
      <c r="D143" s="12" t="str">
        <f>'Visi duomenys'!BH139</f>
        <v>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v>
      </c>
    </row>
    <row r="144" spans="1:4" ht="60" x14ac:dyDescent="0.25">
      <c r="A144" s="12" t="str">
        <f>'Visi duomenys'!A140</f>
        <v>3.2.1.1.6</v>
      </c>
      <c r="B144" s="12" t="str">
        <f>'Visi duomenys'!B140</f>
        <v>R080019-380000-1234</v>
      </c>
      <c r="C144" s="12" t="str">
        <f>'Visi duomenys'!D140</f>
        <v>Kraštovaizdžio formavimas Šilalės mieste</v>
      </c>
      <c r="D144" s="12" t="str">
        <f>'Visi duomenys'!BH140</f>
        <v>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v>
      </c>
    </row>
    <row r="145" spans="1:4" ht="72" x14ac:dyDescent="0.25">
      <c r="A145" s="12" t="str">
        <f>'Visi duomenys'!A141</f>
        <v>3.2.1.1.7</v>
      </c>
      <c r="B145" s="12" t="str">
        <f>'Visi duomenys'!B141</f>
        <v>R080019-380000-1235</v>
      </c>
      <c r="C145" s="12" t="str">
        <f>'Visi duomenys'!D141</f>
        <v>Šilalės rajono savivaldybės teritorijos bendrojo plano  gamtinio karkaso sprendinių koregavimas  ir bešeimininkių apleistų pastatų likvidavimas  rajone</v>
      </c>
      <c r="D145" s="12" t="str">
        <f>'Visi duomenys'!BH141</f>
        <v>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v>
      </c>
    </row>
    <row r="146" spans="1:4" ht="24" x14ac:dyDescent="0.25">
      <c r="A146" s="12" t="str">
        <f>'Visi duomenys'!A142</f>
        <v>3.2.1.1.8</v>
      </c>
      <c r="B146" s="12" t="str">
        <f>'Visi duomenys'!B142</f>
        <v>R080019-380000-1238</v>
      </c>
      <c r="C146" s="12" t="str">
        <f>'Visi duomenys'!D142</f>
        <v>Kraštovaizdžio formavimas Šilalės miesto Orvydų g. esančioje teritorijoje</v>
      </c>
      <c r="D146" s="12" t="str">
        <f>'Visi duomenys'!BH142</f>
        <v xml:space="preserve">Projekto metu bus įrengiami takai nuo tvenkinio, vedantys į Šilo gatvę, suoliukai, šiukšliadėžės, aikštelės aktyviam poilsiui, vaikų žaidimo aikštelės, laipynės medžiuose. Bus įrengta inkilų zona su informacine lenta, teritorija apsodinta želdiniais, įrengtas apšvietimas. </v>
      </c>
    </row>
    <row r="147" spans="1:4" ht="24" x14ac:dyDescent="0.25">
      <c r="A147" s="12" t="str">
        <f>'Visi duomenys'!A143</f>
        <v>3.2.1.1.9</v>
      </c>
      <c r="B147" s="12" t="str">
        <f>'Visi duomenys'!B143</f>
        <v>R080019-380000-1239</v>
      </c>
      <c r="C147" s="12" t="str">
        <f>'Visi duomenys'!D143</f>
        <v>Jūros upės pakrantės ir šlaito tvarkymas Tauragės mieste</v>
      </c>
      <c r="D147" s="12" t="str">
        <f>'Visi duomenys'!BH143</f>
        <v>Jūros upės pakrantės ir šlaito tvarkymo darbai. Planuojama išvalyti teritorijoje esančius blogos būklės, nevertingus medžius, savaiminius krūmynus, įrengti drenažą.</v>
      </c>
    </row>
  </sheetData>
  <autoFilter ref="A8:D147"/>
  <pageMargins left="0.25" right="0.25" top="0.75" bottom="0.75" header="0.3" footer="0.3"/>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14</vt:i4>
      </vt:variant>
    </vt:vector>
  </HeadingPairs>
  <TitlesOfParts>
    <vt:vector size="14" baseType="lpstr">
      <vt:lpstr>Lyginamasis 20191111</vt:lpstr>
      <vt:lpstr>Lyginamasis 20191129</vt:lpstr>
      <vt:lpstr>Lyginamasis 20200225</vt:lpstr>
      <vt:lpstr>Lyginamasis 20200415</vt:lpstr>
      <vt:lpstr>Visi duomenys</vt:lpstr>
      <vt:lpstr>Lyginamasis</vt:lpstr>
      <vt:lpstr>PP 1 lentelė</vt:lpstr>
      <vt:lpstr>PP 2 lentelė</vt:lpstr>
      <vt:lpstr>PP 3 lentelė</vt:lpstr>
      <vt:lpstr>ST 1 lentelė</vt:lpstr>
      <vt:lpstr>ST 2 lentelė</vt:lpstr>
      <vt:lpstr>2019-06-05</vt:lpstr>
      <vt:lpstr>Projektu sutartys 20190605</vt:lpstr>
      <vt:lpstr>mokejimai 20190605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 Asta</cp:lastModifiedBy>
  <cp:lastPrinted>2020-04-21T08:42:36Z</cp:lastPrinted>
  <dcterms:created xsi:type="dcterms:W3CDTF">2017-11-23T09:10:18Z</dcterms:created>
  <dcterms:modified xsi:type="dcterms:W3CDTF">2020-04-21T08:42:53Z</dcterms:modified>
</cp:coreProperties>
</file>